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60" yWindow="40" windowWidth="29000" windowHeight="20520" tabRatio="378" activeTab="0"/>
  </bookViews>
  <sheets>
    <sheet name="Feuille de Calcul" sheetId="1" r:id="rId1"/>
    <sheet name="Kf - longitudinal" sheetId="2" r:id="rId2"/>
    <sheet name="Ks - section" sheetId="3" r:id="rId3"/>
  </sheets>
  <definedNames>
    <definedName name="_xlnm.Print_Area" localSheetId="0">'Feuille de Calcul'!$B$33:$AS$37</definedName>
  </definedNames>
  <calcPr fullCalcOnLoad="1"/>
</workbook>
</file>

<file path=xl/sharedStrings.xml><?xml version="1.0" encoding="utf-8"?>
<sst xmlns="http://schemas.openxmlformats.org/spreadsheetml/2006/main" count="162" uniqueCount="134">
  <si>
    <t xml:space="preserve">       Déplorable</t>
  </si>
  <si>
    <t xml:space="preserve">           Moyen</t>
  </si>
  <si>
    <t>empen.</t>
  </si>
  <si>
    <t>H +V</t>
  </si>
  <si>
    <t>SMtr</t>
  </si>
  <si>
    <t>Masse</t>
  </si>
  <si>
    <t>Pax</t>
  </si>
  <si>
    <t xml:space="preserve">  DANGER : marge de sécurité inférieure à 5 % de Vmax</t>
  </si>
  <si>
    <t xml:space="preserve">  Marge de sécurité trop limite (moins de 15 % de Vmax)</t>
  </si>
  <si>
    <t>forme</t>
  </si>
  <si>
    <t>Puissance</t>
  </si>
  <si>
    <t>nécessaire</t>
  </si>
  <si>
    <t>[ cv ]</t>
  </si>
  <si>
    <t>W-L Aircraft Corp.</t>
  </si>
  <si>
    <t>Jodel</t>
  </si>
  <si>
    <t>CAUDRON</t>
  </si>
  <si>
    <t>Colomban</t>
  </si>
  <si>
    <t>déclarée</t>
  </si>
  <si>
    <t>même Vmax</t>
  </si>
  <si>
    <t>pour tenir la</t>
  </si>
  <si>
    <t>avec un</t>
  </si>
  <si>
    <t>Cfe de 3 ‰</t>
  </si>
  <si>
    <t>max</t>
  </si>
  <si>
    <t>Constructeur ou</t>
  </si>
  <si>
    <t>Revendeur</t>
  </si>
  <si>
    <t>Vcr</t>
  </si>
  <si>
    <t>Nbre</t>
  </si>
  <si>
    <t>Obtenu</t>
  </si>
  <si>
    <t>Limite</t>
  </si>
  <si>
    <t>[ mm ]</t>
  </si>
  <si>
    <t>à  65</t>
  </si>
  <si>
    <t>A i l e</t>
  </si>
  <si>
    <t>VNE</t>
  </si>
  <si>
    <t>à Vmin</t>
  </si>
  <si>
    <t xml:space="preserve">      Czmax</t>
  </si>
  <si>
    <t>km/h</t>
  </si>
  <si>
    <t>Vmin</t>
  </si>
  <si>
    <t>C</t>
  </si>
  <si>
    <t>Env.</t>
  </si>
  <si>
    <t>V5 - Site IA - Sept.2007</t>
  </si>
  <si>
    <t>[km/h]</t>
  </si>
  <si>
    <t>[litres]</t>
  </si>
  <si>
    <t>de calcul</t>
  </si>
  <si>
    <t>carbu</t>
  </si>
  <si>
    <t>Côté du carré</t>
  </si>
  <si>
    <t>SCxo</t>
  </si>
  <si>
    <t>[ ‰ ]</t>
  </si>
  <si>
    <t>SMf</t>
  </si>
  <si>
    <t>Fuselage</t>
  </si>
  <si>
    <t>Long.</t>
  </si>
  <si>
    <t>Rh</t>
  </si>
  <si>
    <t>Train</t>
  </si>
  <si>
    <t xml:space="preserve">              Model             Année</t>
  </si>
  <si>
    <t>White-Lightning</t>
  </si>
  <si>
    <t>Simoun C-620</t>
  </si>
  <si>
    <t>MC-15 Cri-Cri</t>
  </si>
  <si>
    <t>D-112</t>
  </si>
  <si>
    <t xml:space="preserve"> L-20</t>
  </si>
  <si>
    <t>ATL</t>
  </si>
  <si>
    <t>Flyer</t>
  </si>
  <si>
    <t>R</t>
  </si>
  <si>
    <t>T</t>
  </si>
  <si>
    <t>Mv</t>
  </si>
  <si>
    <t>Md</t>
  </si>
  <si>
    <t>[ kg ]</t>
  </si>
  <si>
    <t>Sa</t>
  </si>
  <si>
    <t>[ m2 ]</t>
  </si>
  <si>
    <t>[ m ]</t>
  </si>
  <si>
    <t>Pmot</t>
  </si>
  <si>
    <t>[ CV ]</t>
  </si>
  <si>
    <t>SMT</t>
  </si>
  <si>
    <t>Cfe</t>
  </si>
  <si>
    <t>places</t>
  </si>
  <si>
    <t>structure</t>
  </si>
  <si>
    <t>Vmax (sol)</t>
  </si>
  <si>
    <t xml:space="preserve">         Moyen</t>
  </si>
  <si>
    <t xml:space="preserve">       Mauvais</t>
  </si>
  <si>
    <t xml:space="preserve">     Déplorable</t>
  </si>
  <si>
    <t>Réservoir</t>
  </si>
  <si>
    <t>Capacité</t>
  </si>
  <si>
    <t>Bagage</t>
  </si>
  <si>
    <t>Cycle</t>
  </si>
  <si>
    <t>4T</t>
  </si>
  <si>
    <t>2T</t>
  </si>
  <si>
    <t>(sans carburant)</t>
  </si>
  <si>
    <t>Surf.</t>
  </si>
  <si>
    <t xml:space="preserve">  Bon  à  Excellent</t>
  </si>
  <si>
    <t>Ks</t>
  </si>
  <si>
    <t>Kf</t>
  </si>
  <si>
    <t>section</t>
  </si>
  <si>
    <t>Finesse</t>
  </si>
  <si>
    <t>marchande</t>
  </si>
  <si>
    <t>WRIGHT  brothers</t>
  </si>
  <si>
    <t>KLEMM</t>
  </si>
  <si>
    <t xml:space="preserve">        Durée de vol inférieure à 1/2 h plein gaz</t>
  </si>
  <si>
    <t xml:space="preserve">    Durée de vol inférieure à 1 heure en croisière</t>
  </si>
  <si>
    <t>Range</t>
  </si>
  <si>
    <t>[km]</t>
  </si>
  <si>
    <t>[m2]</t>
  </si>
  <si>
    <t>SCxi_H</t>
  </si>
  <si>
    <t>Vcr_H</t>
  </si>
  <si>
    <t xml:space="preserve"> 263 = 9,8067 x 3,6 x 3,6 / (0,5 x 1,225 x 0,789)</t>
  </si>
  <si>
    <t>1141 = 735,5 x 0,75 / (0,5 x 1,225 x 0,789)</t>
  </si>
  <si>
    <t>0,789 = (ro/ro0) à 2400 m</t>
  </si>
  <si>
    <t>Haut.</t>
  </si>
  <si>
    <t>Larg.</t>
  </si>
  <si>
    <t>Blois  2006</t>
  </si>
  <si>
    <t>a</t>
  </si>
  <si>
    <t>b</t>
  </si>
  <si>
    <t>Calculette</t>
  </si>
  <si>
    <t xml:space="preserve">Valeur de "Ks" à reporter dans la feuille de calcul </t>
  </si>
  <si>
    <t xml:space="preserve">Pourcentage de section de droites </t>
  </si>
  <si>
    <t xml:space="preserve">          Czmax &lt; 1,9 : Plausible si volets simples, mais nécessairement inférieur à 1,45 si absence de moyen hypersustentateur</t>
  </si>
  <si>
    <t>http://www.flyandrive.com/wright01.htm</t>
  </si>
  <si>
    <t>ROBIN</t>
  </si>
  <si>
    <t>1,9 &lt; Czmax &lt; 2,1 : Plausible si au moins volets à fente sur plus de 60 % de l'envergure</t>
  </si>
  <si>
    <t>2,1 &lt; Czmax &lt; 2,5 : Plausible si au moins volets à double fente et à recul</t>
  </si>
  <si>
    <t xml:space="preserve">Position relative du maître-couple [%] </t>
  </si>
  <si>
    <t xml:space="preserve">Valeur de "p" </t>
  </si>
  <si>
    <r>
      <t xml:space="preserve">"Kf" </t>
    </r>
    <r>
      <rPr>
        <sz val="12"/>
        <rFont val="Arial"/>
        <family val="0"/>
      </rPr>
      <t xml:space="preserve">à reporter sur la feuille de calcul </t>
    </r>
  </si>
  <si>
    <t xml:space="preserve">       Czmax &gt; 2,5    : Très peu probable, sauf si contrôle actif de la couche limite par aspiration ou soufflage</t>
  </si>
  <si>
    <t>% de  Masses</t>
  </si>
  <si>
    <t>Allong.</t>
  </si>
  <si>
    <t>"A"</t>
  </si>
  <si>
    <t xml:space="preserve">M A S S E S </t>
  </si>
  <si>
    <t>"Von Wright bis Junkers" - Willy MEYER</t>
  </si>
  <si>
    <t xml:space="preserve">           (Berlin 1928)</t>
  </si>
  <si>
    <t>Divers presses</t>
  </si>
  <si>
    <t>Plaquette constructeur</t>
  </si>
  <si>
    <t>Sources</t>
  </si>
  <si>
    <t>Revue ICARE + doc Musée de l'Air</t>
  </si>
  <si>
    <t>Données constructeur + CAFE 400</t>
  </si>
  <si>
    <t>F-PFET</t>
  </si>
  <si>
    <t xml:space="preserve">         Mauvais</t>
  </si>
</sst>
</file>

<file path=xl/styles.xml><?xml version="1.0" encoding="utf-8"?>
<styleSheet xmlns="http://schemas.openxmlformats.org/spreadsheetml/2006/main">
  <numFmts count="26">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_ ;[Red]\-#,##0.000\ "/>
    <numFmt numFmtId="173" formatCode="#,##0.00_ ;[Red]\-#,##0.00\ "/>
    <numFmt numFmtId="174" formatCode="#,##0.0_ ;[Red]\-#,##0.0\ "/>
    <numFmt numFmtId="175" formatCode="#,##0_ ;[Red]\-#,##0\ "/>
    <numFmt numFmtId="176" formatCode="#,##0.0_ ;\-#,##0.0\ "/>
    <numFmt numFmtId="177" formatCode="0.00_ ;[Red]\-0.00\ "/>
    <numFmt numFmtId="178" formatCode="0.0_ ;[Red]\-0.0\ "/>
    <numFmt numFmtId="179" formatCode="0.000"/>
    <numFmt numFmtId="180" formatCode="0.0"/>
    <numFmt numFmtId="181" formatCode="0.0%"/>
  </numFmts>
  <fonts count="43">
    <font>
      <sz val="12"/>
      <name val="Arial"/>
      <family val="0"/>
    </font>
    <font>
      <b/>
      <sz val="12"/>
      <name val="Arial"/>
      <family val="0"/>
    </font>
    <font>
      <i/>
      <sz val="12"/>
      <name val="Arial"/>
      <family val="0"/>
    </font>
    <font>
      <b/>
      <i/>
      <sz val="12"/>
      <name val="Arial"/>
      <family val="0"/>
    </font>
    <font>
      <u val="single"/>
      <sz val="12"/>
      <color indexed="12"/>
      <name val="Arial"/>
      <family val="0"/>
    </font>
    <font>
      <u val="single"/>
      <sz val="12"/>
      <color indexed="36"/>
      <name val="Arial"/>
      <family val="0"/>
    </font>
    <font>
      <sz val="10"/>
      <name val="Arial"/>
      <family val="0"/>
    </font>
    <font>
      <b/>
      <sz val="14"/>
      <name val="Arial"/>
      <family val="0"/>
    </font>
    <font>
      <sz val="12"/>
      <color indexed="9"/>
      <name val="Arial"/>
      <family val="0"/>
    </font>
    <font>
      <b/>
      <sz val="12"/>
      <color indexed="9"/>
      <name val="Arial"/>
      <family val="0"/>
    </font>
    <font>
      <sz val="12"/>
      <color indexed="10"/>
      <name val="Arial"/>
      <family val="0"/>
    </font>
    <font>
      <sz val="12"/>
      <color indexed="51"/>
      <name val="Arial"/>
      <family val="0"/>
    </font>
    <font>
      <b/>
      <sz val="12"/>
      <color indexed="10"/>
      <name val="Arial"/>
      <family val="0"/>
    </font>
    <font>
      <sz val="14"/>
      <name val="Arial"/>
      <family val="0"/>
    </font>
    <font>
      <i/>
      <sz val="14"/>
      <name val="Arial"/>
      <family val="0"/>
    </font>
    <font>
      <b/>
      <sz val="18"/>
      <name val="Arial"/>
      <family val="0"/>
    </font>
    <font>
      <b/>
      <sz val="14"/>
      <color indexed="10"/>
      <name val="Arial"/>
      <family val="0"/>
    </font>
    <font>
      <b/>
      <sz val="14"/>
      <color indexed="48"/>
      <name val="Arial"/>
      <family val="0"/>
    </font>
    <font>
      <u val="single"/>
      <sz val="12"/>
      <name val="Arial"/>
      <family val="0"/>
    </font>
    <font>
      <i/>
      <sz val="36"/>
      <color indexed="12"/>
      <name val="Arial"/>
      <family val="0"/>
    </font>
    <font>
      <sz val="12"/>
      <color indexed="12"/>
      <name val="Arial"/>
      <family val="0"/>
    </font>
    <font>
      <b/>
      <sz val="14"/>
      <color indexed="12"/>
      <name val="Arial"/>
      <family val="0"/>
    </font>
    <font>
      <b/>
      <sz val="12"/>
      <color indexed="12"/>
      <name val="Arial"/>
      <family val="0"/>
    </font>
    <font>
      <i/>
      <sz val="12"/>
      <color indexed="12"/>
      <name val="Arial"/>
      <family val="0"/>
    </font>
    <font>
      <b/>
      <i/>
      <sz val="12"/>
      <color indexed="12"/>
      <name val="Arial"/>
      <family val="0"/>
    </font>
    <font>
      <sz val="10"/>
      <color indexed="12"/>
      <name val="Arial"/>
      <family val="0"/>
    </font>
    <font>
      <b/>
      <sz val="10"/>
      <color indexed="12"/>
      <name val="Arial"/>
      <family val="0"/>
    </font>
    <font>
      <i/>
      <sz val="24"/>
      <color indexed="12"/>
      <name val="Arial"/>
      <family val="0"/>
    </font>
    <font>
      <sz val="8"/>
      <name val="Arial"/>
      <family val="0"/>
    </font>
    <font>
      <sz val="24"/>
      <color indexed="9"/>
      <name val="Times CE"/>
      <family val="0"/>
    </font>
    <font>
      <i/>
      <sz val="10"/>
      <color indexed="12"/>
      <name val="Times"/>
      <family val="0"/>
    </font>
    <font>
      <b/>
      <i/>
      <sz val="14"/>
      <color indexed="12"/>
      <name val="Times"/>
      <family val="0"/>
    </font>
    <font>
      <b/>
      <sz val="12"/>
      <color indexed="12"/>
      <name val="Times"/>
      <family val="0"/>
    </font>
    <font>
      <b/>
      <i/>
      <sz val="10"/>
      <color indexed="12"/>
      <name val="Times"/>
      <family val="0"/>
    </font>
    <font>
      <b/>
      <i/>
      <sz val="12"/>
      <color indexed="12"/>
      <name val="Times"/>
      <family val="0"/>
    </font>
    <font>
      <i/>
      <sz val="9"/>
      <name val="Arial"/>
      <family val="0"/>
    </font>
    <font>
      <i/>
      <sz val="10"/>
      <name val="Arial"/>
      <family val="0"/>
    </font>
    <font>
      <i/>
      <sz val="12"/>
      <color indexed="10"/>
      <name val="Arial"/>
      <family val="0"/>
    </font>
    <font>
      <b/>
      <sz val="10"/>
      <name val="Arial"/>
      <family val="0"/>
    </font>
    <font>
      <b/>
      <sz val="10"/>
      <color indexed="10"/>
      <name val="Arial"/>
      <family val="0"/>
    </font>
    <font>
      <sz val="18"/>
      <color indexed="9"/>
      <name val="Times"/>
      <family val="0"/>
    </font>
    <font>
      <sz val="12"/>
      <color indexed="17"/>
      <name val="Arial"/>
      <family val="0"/>
    </font>
    <font>
      <i/>
      <sz val="12"/>
      <color indexed="17"/>
      <name val="Arial"/>
      <family val="0"/>
    </font>
  </fonts>
  <fills count="1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45"/>
        <bgColor indexed="64"/>
      </patternFill>
    </fill>
    <fill>
      <patternFill patternType="solid">
        <fgColor indexed="41"/>
        <bgColor indexed="64"/>
      </patternFill>
    </fill>
    <fill>
      <patternFill patternType="solid">
        <fgColor indexed="50"/>
        <bgColor indexed="64"/>
      </patternFill>
    </fill>
    <fill>
      <patternFill patternType="solid">
        <fgColor indexed="17"/>
        <bgColor indexed="64"/>
      </patternFill>
    </fill>
    <fill>
      <patternFill patternType="solid">
        <fgColor indexed="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double"/>
    </border>
    <border>
      <left style="thin"/>
      <right style="double"/>
      <top style="thin"/>
      <bottom style="double"/>
    </border>
    <border>
      <left>
        <color indexed="63"/>
      </left>
      <right style="thin"/>
      <top style="thin"/>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2" borderId="1" xfId="0" applyFill="1" applyBorder="1" applyAlignment="1" applyProtection="1">
      <alignment horizontal="center"/>
      <protection locked="0"/>
    </xf>
    <xf numFmtId="172" fontId="0" fillId="3" borderId="1" xfId="0" applyNumberFormat="1" applyFill="1" applyBorder="1" applyAlignment="1">
      <alignment horizontal="center"/>
    </xf>
    <xf numFmtId="173" fontId="0" fillId="3" borderId="1" xfId="0" applyNumberFormat="1" applyFill="1" applyBorder="1" applyAlignment="1">
      <alignment horizontal="center"/>
    </xf>
    <xf numFmtId="0" fontId="0" fillId="0" borderId="0" xfId="0" applyAlignment="1">
      <alignment horizontal="right"/>
    </xf>
    <xf numFmtId="174" fontId="0" fillId="3" borderId="1" xfId="0" applyNumberForma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2" borderId="1" xfId="0" applyFont="1" applyFill="1" applyBorder="1" applyAlignment="1" applyProtection="1">
      <alignment horizontal="center"/>
      <protection locked="0"/>
    </xf>
    <xf numFmtId="175" fontId="0" fillId="2" borderId="1" xfId="0" applyNumberFormat="1" applyFill="1" applyBorder="1" applyAlignment="1" applyProtection="1">
      <alignment horizontal="center"/>
      <protection locked="0"/>
    </xf>
    <xf numFmtId="0" fontId="1" fillId="4" borderId="4" xfId="0" applyFont="1"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174" fontId="0" fillId="3" borderId="2" xfId="0" applyNumberFormat="1" applyFill="1" applyBorder="1" applyAlignment="1">
      <alignment horizontal="center"/>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1" fillId="4" borderId="0" xfId="0" applyFont="1" applyFill="1" applyBorder="1" applyAlignment="1">
      <alignment horizontal="center"/>
    </xf>
    <xf numFmtId="0" fontId="1" fillId="0" borderId="6" xfId="0" applyFont="1" applyFill="1" applyBorder="1" applyAlignment="1">
      <alignment horizontal="center"/>
    </xf>
    <xf numFmtId="175" fontId="0" fillId="3" borderId="1" xfId="0" applyNumberFormat="1" applyFill="1" applyBorder="1" applyAlignment="1">
      <alignment horizontal="center"/>
    </xf>
    <xf numFmtId="0" fontId="1" fillId="0" borderId="1" xfId="0" applyFont="1" applyFill="1" applyBorder="1" applyAlignment="1" applyProtection="1">
      <alignment horizontal="center"/>
      <protection locked="0"/>
    </xf>
    <xf numFmtId="0" fontId="0" fillId="5" borderId="7" xfId="0" applyFill="1" applyBorder="1" applyAlignment="1">
      <alignment/>
    </xf>
    <xf numFmtId="0" fontId="7" fillId="5" borderId="8" xfId="0" applyFont="1" applyFill="1" applyBorder="1" applyAlignment="1">
      <alignment horizontal="left"/>
    </xf>
    <xf numFmtId="0" fontId="0" fillId="4" borderId="0" xfId="0" applyFont="1" applyFill="1" applyBorder="1" applyAlignment="1">
      <alignment horizontal="center"/>
    </xf>
    <xf numFmtId="0" fontId="1" fillId="0" borderId="0" xfId="0" applyFont="1" applyFill="1" applyBorder="1" applyAlignment="1">
      <alignment/>
    </xf>
    <xf numFmtId="0" fontId="0" fillId="4" borderId="9" xfId="0" applyFill="1" applyBorder="1" applyAlignment="1">
      <alignment horizontal="center"/>
    </xf>
    <xf numFmtId="0" fontId="1" fillId="5" borderId="8" xfId="0" applyFont="1" applyFill="1" applyBorder="1" applyAlignment="1">
      <alignment/>
    </xf>
    <xf numFmtId="0" fontId="1" fillId="5" borderId="10" xfId="0" applyFont="1" applyFill="1" applyBorder="1" applyAlignment="1">
      <alignment/>
    </xf>
    <xf numFmtId="0" fontId="1" fillId="5" borderId="7" xfId="0" applyFont="1" applyFill="1" applyBorder="1" applyAlignment="1">
      <alignment/>
    </xf>
    <xf numFmtId="0" fontId="0" fillId="4" borderId="4" xfId="0" applyFont="1" applyFill="1" applyBorder="1" applyAlignment="1">
      <alignment horizontal="center"/>
    </xf>
    <xf numFmtId="0" fontId="0" fillId="4" borderId="9" xfId="0" applyFont="1" applyFill="1" applyBorder="1" applyAlignment="1">
      <alignment horizontal="center"/>
    </xf>
    <xf numFmtId="173" fontId="1" fillId="3" borderId="1" xfId="0" applyNumberFormat="1" applyFont="1" applyFill="1" applyBorder="1" applyAlignment="1">
      <alignment horizontal="center"/>
    </xf>
    <xf numFmtId="173" fontId="8" fillId="0" borderId="0" xfId="0" applyNumberFormat="1" applyFont="1" applyAlignment="1">
      <alignment horizontal="center"/>
    </xf>
    <xf numFmtId="0" fontId="0" fillId="6" borderId="0" xfId="0" applyFill="1" applyBorder="1" applyAlignment="1">
      <alignment/>
    </xf>
    <xf numFmtId="0" fontId="0" fillId="7" borderId="10" xfId="0" applyFill="1" applyBorder="1" applyAlignment="1">
      <alignment/>
    </xf>
    <xf numFmtId="0" fontId="9" fillId="8" borderId="11" xfId="0" applyFont="1" applyFill="1" applyBorder="1" applyAlignment="1">
      <alignment/>
    </xf>
    <xf numFmtId="0" fontId="0" fillId="8" borderId="12" xfId="0" applyFill="1" applyBorder="1" applyAlignment="1">
      <alignment/>
    </xf>
    <xf numFmtId="0" fontId="0" fillId="8" borderId="13" xfId="0" applyFill="1" applyBorder="1" applyAlignment="1">
      <alignment/>
    </xf>
    <xf numFmtId="0" fontId="1" fillId="9" borderId="14" xfId="0" applyFont="1" applyFill="1" applyBorder="1" applyAlignment="1">
      <alignment/>
    </xf>
    <xf numFmtId="0" fontId="0" fillId="9" borderId="15" xfId="0" applyFill="1" applyBorder="1" applyAlignment="1">
      <alignment/>
    </xf>
    <xf numFmtId="0" fontId="0" fillId="9" borderId="16" xfId="0" applyFill="1" applyBorder="1" applyAlignment="1">
      <alignment/>
    </xf>
    <xf numFmtId="0" fontId="0" fillId="10" borderId="11" xfId="0" applyFill="1" applyBorder="1" applyAlignment="1">
      <alignment/>
    </xf>
    <xf numFmtId="0" fontId="0" fillId="10" borderId="12" xfId="0" applyFill="1" applyBorder="1" applyAlignment="1">
      <alignment/>
    </xf>
    <xf numFmtId="0" fontId="0" fillId="10" borderId="13" xfId="0" applyFill="1" applyBorder="1" applyAlignment="1">
      <alignment/>
    </xf>
    <xf numFmtId="0" fontId="0" fillId="6" borderId="17" xfId="0" applyFill="1" applyBorder="1" applyAlignment="1">
      <alignment/>
    </xf>
    <xf numFmtId="0" fontId="0" fillId="6" borderId="18" xfId="0" applyFill="1" applyBorder="1" applyAlignment="1">
      <alignment/>
    </xf>
    <xf numFmtId="0" fontId="0" fillId="7" borderId="19" xfId="0" applyFill="1" applyBorder="1" applyAlignment="1">
      <alignment/>
    </xf>
    <xf numFmtId="0" fontId="0" fillId="3" borderId="20" xfId="0" applyFill="1" applyBorder="1" applyAlignment="1">
      <alignment/>
    </xf>
    <xf numFmtId="0" fontId="0" fillId="3" borderId="21" xfId="0" applyFill="1" applyBorder="1" applyAlignment="1">
      <alignment/>
    </xf>
    <xf numFmtId="0" fontId="0" fillId="11" borderId="22" xfId="0" applyFill="1" applyBorder="1" applyAlignment="1">
      <alignment/>
    </xf>
    <xf numFmtId="0" fontId="0" fillId="11" borderId="23" xfId="0" applyFill="1" applyBorder="1" applyAlignment="1">
      <alignment/>
    </xf>
    <xf numFmtId="0" fontId="8" fillId="12" borderId="22" xfId="0" applyFont="1" applyFill="1" applyBorder="1" applyAlignment="1">
      <alignment/>
    </xf>
    <xf numFmtId="0" fontId="0" fillId="12" borderId="23" xfId="0" applyFill="1" applyBorder="1" applyAlignment="1">
      <alignment/>
    </xf>
    <xf numFmtId="0" fontId="8" fillId="13" borderId="24" xfId="0" applyFont="1" applyFill="1" applyBorder="1" applyAlignment="1">
      <alignment/>
    </xf>
    <xf numFmtId="0" fontId="0" fillId="13" borderId="25" xfId="0" applyFill="1" applyBorder="1" applyAlignment="1">
      <alignment/>
    </xf>
    <xf numFmtId="0" fontId="8" fillId="14" borderId="26" xfId="0" applyFont="1" applyFill="1" applyBorder="1" applyAlignment="1">
      <alignment/>
    </xf>
    <xf numFmtId="0" fontId="0" fillId="14" borderId="27" xfId="0" applyFill="1" applyBorder="1" applyAlignment="1">
      <alignment/>
    </xf>
    <xf numFmtId="0" fontId="0" fillId="14" borderId="28" xfId="0" applyFill="1" applyBorder="1" applyAlignment="1">
      <alignment/>
    </xf>
    <xf numFmtId="0" fontId="11" fillId="7" borderId="29" xfId="0" applyFont="1" applyFill="1" applyBorder="1" applyAlignment="1">
      <alignment/>
    </xf>
    <xf numFmtId="172" fontId="0" fillId="10" borderId="1" xfId="0" applyNumberFormat="1" applyFill="1" applyBorder="1" applyAlignment="1">
      <alignment horizontal="center"/>
    </xf>
    <xf numFmtId="172" fontId="0" fillId="10" borderId="1" xfId="0" applyNumberFormat="1" applyFont="1" applyFill="1" applyBorder="1" applyAlignment="1">
      <alignment horizontal="center"/>
    </xf>
    <xf numFmtId="0" fontId="0" fillId="5" borderId="1" xfId="0" applyFill="1" applyBorder="1" applyAlignment="1">
      <alignment/>
    </xf>
    <xf numFmtId="0" fontId="0" fillId="3" borderId="2"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9" fillId="8" borderId="30" xfId="0" applyFont="1" applyFill="1" applyBorder="1" applyAlignment="1" applyProtection="1">
      <alignment horizontal="left"/>
      <protection/>
    </xf>
    <xf numFmtId="0" fontId="0" fillId="8" borderId="31" xfId="0" applyFill="1" applyBorder="1" applyAlignment="1">
      <alignment/>
    </xf>
    <xf numFmtId="0" fontId="0" fillId="8" borderId="32" xfId="0" applyFill="1" applyBorder="1" applyAlignment="1">
      <alignment/>
    </xf>
    <xf numFmtId="0" fontId="1" fillId="9" borderId="26" xfId="0" applyFont="1" applyFill="1" applyBorder="1" applyAlignment="1" applyProtection="1">
      <alignment horizontal="left"/>
      <protection locked="0"/>
    </xf>
    <xf numFmtId="0" fontId="0" fillId="9" borderId="27" xfId="0" applyFill="1" applyBorder="1" applyAlignment="1">
      <alignment horizontal="left"/>
    </xf>
    <xf numFmtId="0" fontId="0" fillId="9" borderId="27" xfId="0" applyFill="1" applyBorder="1" applyAlignment="1">
      <alignment/>
    </xf>
    <xf numFmtId="0" fontId="0" fillId="9" borderId="28" xfId="0" applyFill="1" applyBorder="1" applyAlignment="1">
      <alignment/>
    </xf>
    <xf numFmtId="0" fontId="1" fillId="5" borderId="2" xfId="0" applyFont="1" applyFill="1" applyBorder="1" applyAlignment="1">
      <alignment horizontal="center"/>
    </xf>
    <xf numFmtId="181" fontId="0" fillId="0" borderId="0" xfId="0" applyNumberFormat="1" applyAlignment="1">
      <alignment/>
    </xf>
    <xf numFmtId="0" fontId="0" fillId="0" borderId="0" xfId="0" applyNumberFormat="1" applyFill="1" applyBorder="1" applyAlignment="1">
      <alignment horizontal="center"/>
    </xf>
    <xf numFmtId="0" fontId="1" fillId="5" borderId="9" xfId="0" applyFont="1" applyFill="1" applyBorder="1" applyAlignment="1">
      <alignment horizontal="center"/>
    </xf>
    <xf numFmtId="0" fontId="0" fillId="11" borderId="0" xfId="0" applyFill="1" applyBorder="1" applyAlignment="1">
      <alignment/>
    </xf>
    <xf numFmtId="0" fontId="0" fillId="12" borderId="0" xfId="0" applyFill="1" applyBorder="1" applyAlignment="1">
      <alignment/>
    </xf>
    <xf numFmtId="0" fontId="0" fillId="3" borderId="30" xfId="0" applyFill="1" applyBorder="1" applyAlignment="1">
      <alignment/>
    </xf>
    <xf numFmtId="0" fontId="0" fillId="3" borderId="31" xfId="0" applyFill="1" applyBorder="1" applyAlignment="1">
      <alignment/>
    </xf>
    <xf numFmtId="0" fontId="0" fillId="3" borderId="32" xfId="0" applyFill="1" applyBorder="1" applyAlignment="1">
      <alignment/>
    </xf>
    <xf numFmtId="0" fontId="0" fillId="11" borderId="17" xfId="0" applyFill="1" applyBorder="1" applyAlignment="1">
      <alignment/>
    </xf>
    <xf numFmtId="0" fontId="0" fillId="11" borderId="18" xfId="0" applyFill="1" applyBorder="1" applyAlignment="1">
      <alignment/>
    </xf>
    <xf numFmtId="0" fontId="8" fillId="12" borderId="17" xfId="0" applyFont="1" applyFill="1" applyBorder="1" applyAlignment="1">
      <alignment/>
    </xf>
    <xf numFmtId="0" fontId="0" fillId="12" borderId="18" xfId="0" applyFill="1" applyBorder="1" applyAlignment="1">
      <alignment/>
    </xf>
    <xf numFmtId="0" fontId="8" fillId="13" borderId="26" xfId="0" applyFont="1" applyFill="1" applyBorder="1" applyAlignment="1">
      <alignment/>
    </xf>
    <xf numFmtId="0" fontId="0" fillId="13" borderId="27" xfId="0" applyFill="1" applyBorder="1" applyAlignment="1">
      <alignment/>
    </xf>
    <xf numFmtId="0" fontId="0" fillId="13" borderId="28" xfId="0" applyFill="1" applyBorder="1" applyAlignment="1">
      <alignment/>
    </xf>
    <xf numFmtId="0" fontId="12" fillId="4" borderId="2" xfId="0" applyFont="1" applyFill="1" applyBorder="1" applyAlignment="1">
      <alignment horizontal="center"/>
    </xf>
    <xf numFmtId="0" fontId="10" fillId="4" borderId="4" xfId="0" applyFont="1" applyFill="1" applyBorder="1" applyAlignment="1">
      <alignment horizontal="center"/>
    </xf>
    <xf numFmtId="0" fontId="12" fillId="4" borderId="3" xfId="0" applyFont="1" applyFill="1" applyBorder="1" applyAlignment="1">
      <alignment horizontal="center"/>
    </xf>
    <xf numFmtId="0" fontId="10" fillId="4" borderId="0" xfId="0" applyFont="1" applyFill="1" applyBorder="1" applyAlignment="1">
      <alignment horizontal="center"/>
    </xf>
    <xf numFmtId="0" fontId="10" fillId="4" borderId="5" xfId="0" applyFont="1" applyFill="1" applyBorder="1" applyAlignment="1">
      <alignment horizontal="center"/>
    </xf>
    <xf numFmtId="0" fontId="12" fillId="4" borderId="4" xfId="0" applyFont="1" applyFill="1" applyBorder="1" applyAlignment="1">
      <alignment horizontal="center"/>
    </xf>
    <xf numFmtId="0" fontId="10" fillId="4" borderId="9" xfId="0" applyFont="1" applyFill="1" applyBorder="1" applyAlignment="1">
      <alignment horizontal="center"/>
    </xf>
    <xf numFmtId="0" fontId="12" fillId="0" borderId="0" xfId="0" applyFont="1" applyBorder="1" applyAlignment="1">
      <alignment vertical="center"/>
    </xf>
    <xf numFmtId="0" fontId="0" fillId="0" borderId="0" xfId="0" applyBorder="1" applyAlignment="1">
      <alignment/>
    </xf>
    <xf numFmtId="0" fontId="1" fillId="4" borderId="33" xfId="0" applyFont="1" applyFill="1" applyBorder="1" applyAlignment="1">
      <alignment horizontal="center"/>
    </xf>
    <xf numFmtId="0" fontId="0" fillId="4" borderId="34" xfId="0" applyFill="1" applyBorder="1" applyAlignment="1">
      <alignment horizontal="center"/>
    </xf>
    <xf numFmtId="0" fontId="0" fillId="3" borderId="1" xfId="0" applyFill="1" applyBorder="1" applyAlignment="1" applyProtection="1">
      <alignment horizontal="center"/>
      <protection/>
    </xf>
    <xf numFmtId="0" fontId="0" fillId="3" borderId="2" xfId="0" applyFill="1" applyBorder="1" applyAlignment="1" applyProtection="1">
      <alignment horizontal="center"/>
      <protection/>
    </xf>
    <xf numFmtId="0" fontId="6" fillId="4" borderId="9" xfId="0" applyFont="1" applyFill="1" applyBorder="1" applyAlignment="1">
      <alignment horizontal="center"/>
    </xf>
    <xf numFmtId="0" fontId="6" fillId="4" borderId="4" xfId="0" applyFont="1" applyFill="1" applyBorder="1" applyAlignment="1">
      <alignment horizontal="center"/>
    </xf>
    <xf numFmtId="0" fontId="25" fillId="0" borderId="0" xfId="0" applyFont="1" applyAlignment="1">
      <alignment/>
    </xf>
    <xf numFmtId="0" fontId="2" fillId="0" borderId="0" xfId="0" applyFont="1" applyAlignment="1">
      <alignment/>
    </xf>
    <xf numFmtId="181" fontId="0" fillId="3" borderId="1" xfId="0" applyNumberFormat="1" applyFill="1" applyBorder="1" applyAlignment="1">
      <alignment horizontal="center"/>
    </xf>
    <xf numFmtId="181" fontId="0" fillId="3" borderId="2" xfId="0" applyNumberFormat="1" applyFill="1" applyBorder="1" applyAlignment="1" applyProtection="1">
      <alignment horizontal="center"/>
      <protection/>
    </xf>
    <xf numFmtId="173" fontId="0" fillId="3" borderId="2" xfId="0" applyNumberFormat="1" applyFill="1" applyBorder="1" applyAlignment="1" applyProtection="1">
      <alignment horizontal="center"/>
      <protection/>
    </xf>
    <xf numFmtId="172" fontId="0" fillId="10" borderId="1" xfId="0" applyNumberFormat="1" applyFill="1" applyBorder="1" applyAlignment="1" applyProtection="1">
      <alignment horizontal="center"/>
      <protection/>
    </xf>
    <xf numFmtId="172" fontId="0" fillId="10" borderId="2" xfId="0" applyNumberFormat="1" applyFont="1" applyFill="1" applyBorder="1" applyAlignment="1" applyProtection="1">
      <alignment horizontal="center"/>
      <protection/>
    </xf>
    <xf numFmtId="174" fontId="0" fillId="3" borderId="2" xfId="0" applyNumberFormat="1" applyFill="1" applyBorder="1" applyAlignment="1" applyProtection="1">
      <alignment horizontal="center"/>
      <protection/>
    </xf>
    <xf numFmtId="174" fontId="0" fillId="3" borderId="1" xfId="0" applyNumberFormat="1" applyFill="1" applyBorder="1" applyAlignment="1" applyProtection="1">
      <alignment horizontal="center"/>
      <protection/>
    </xf>
    <xf numFmtId="173" fontId="0" fillId="3" borderId="1" xfId="0" applyNumberFormat="1" applyFill="1" applyBorder="1" applyAlignment="1" applyProtection="1">
      <alignment horizontal="center"/>
      <protection/>
    </xf>
    <xf numFmtId="181" fontId="0" fillId="3" borderId="1" xfId="0" applyNumberFormat="1" applyFill="1" applyBorder="1" applyAlignment="1" applyProtection="1">
      <alignment horizontal="center"/>
      <protection/>
    </xf>
    <xf numFmtId="172" fontId="0" fillId="10" borderId="1" xfId="0" applyNumberFormat="1" applyFont="1" applyFill="1" applyBorder="1" applyAlignment="1" applyProtection="1">
      <alignment horizontal="center"/>
      <protection/>
    </xf>
    <xf numFmtId="0" fontId="0" fillId="15" borderId="1" xfId="0" applyFill="1" applyBorder="1" applyAlignment="1" applyProtection="1">
      <alignment horizontal="center"/>
      <protection/>
    </xf>
    <xf numFmtId="0" fontId="0" fillId="15" borderId="2" xfId="0" applyFill="1" applyBorder="1" applyAlignment="1" applyProtection="1">
      <alignment horizontal="center"/>
      <protection/>
    </xf>
    <xf numFmtId="175" fontId="0" fillId="15" borderId="1" xfId="0" applyNumberFormat="1" applyFill="1" applyBorder="1" applyAlignment="1" applyProtection="1">
      <alignment horizontal="center"/>
      <protection/>
    </xf>
    <xf numFmtId="0" fontId="1" fillId="15" borderId="1" xfId="0" applyFont="1" applyFill="1" applyBorder="1" applyAlignment="1" applyProtection="1">
      <alignment horizontal="center"/>
      <protection/>
    </xf>
    <xf numFmtId="173" fontId="8" fillId="0" borderId="0" xfId="0" applyNumberFormat="1" applyFont="1" applyBorder="1" applyAlignment="1">
      <alignment horizontal="center"/>
    </xf>
    <xf numFmtId="0" fontId="0" fillId="2" borderId="35"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3" borderId="36" xfId="0" applyFill="1" applyBorder="1" applyAlignment="1" applyProtection="1">
      <alignment horizontal="center"/>
      <protection/>
    </xf>
    <xf numFmtId="181" fontId="0" fillId="3" borderId="36" xfId="0" applyNumberFormat="1" applyFill="1" applyBorder="1" applyAlignment="1">
      <alignment horizontal="center"/>
    </xf>
    <xf numFmtId="173" fontId="0" fillId="3" borderId="36" xfId="0" applyNumberFormat="1" applyFill="1" applyBorder="1" applyAlignment="1">
      <alignment horizontal="center"/>
    </xf>
    <xf numFmtId="172" fontId="0" fillId="10" borderId="36" xfId="0" applyNumberFormat="1" applyFill="1" applyBorder="1" applyAlignment="1">
      <alignment horizontal="center"/>
    </xf>
    <xf numFmtId="172" fontId="0" fillId="10" borderId="36" xfId="0" applyNumberFormat="1" applyFont="1" applyFill="1" applyBorder="1" applyAlignment="1">
      <alignment horizontal="center"/>
    </xf>
    <xf numFmtId="175" fontId="0" fillId="2" borderId="36" xfId="0" applyNumberFormat="1" applyFill="1" applyBorder="1" applyAlignment="1" applyProtection="1">
      <alignment horizontal="center"/>
      <protection locked="0"/>
    </xf>
    <xf numFmtId="0" fontId="1" fillId="0" borderId="36" xfId="0"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174" fontId="0" fillId="3" borderId="36"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174" fontId="0" fillId="3" borderId="37" xfId="0" applyNumberFormat="1" applyFill="1" applyBorder="1" applyAlignment="1">
      <alignment horizontal="center"/>
    </xf>
    <xf numFmtId="0" fontId="0" fillId="3" borderId="37" xfId="0" applyFill="1" applyBorder="1" applyAlignment="1" applyProtection="1">
      <alignment horizontal="center"/>
      <protection locked="0"/>
    </xf>
    <xf numFmtId="172" fontId="0" fillId="3" borderId="36" xfId="0" applyNumberFormat="1" applyFill="1" applyBorder="1" applyAlignment="1">
      <alignment horizontal="center"/>
    </xf>
    <xf numFmtId="173" fontId="1" fillId="3" borderId="36" xfId="0" applyNumberFormat="1" applyFont="1" applyFill="1" applyBorder="1" applyAlignment="1">
      <alignment horizontal="center"/>
    </xf>
    <xf numFmtId="173" fontId="8" fillId="0" borderId="38" xfId="0" applyNumberFormat="1" applyFont="1" applyBorder="1" applyAlignment="1">
      <alignment horizontal="center"/>
    </xf>
    <xf numFmtId="175" fontId="0" fillId="3" borderId="36" xfId="0" applyNumberFormat="1" applyFill="1" applyBorder="1" applyAlignment="1">
      <alignment horizontal="center"/>
    </xf>
    <xf numFmtId="0" fontId="0" fillId="0" borderId="38" xfId="0" applyBorder="1" applyAlignment="1">
      <alignment/>
    </xf>
    <xf numFmtId="174" fontId="0" fillId="3" borderId="39" xfId="0" applyNumberFormat="1" applyFill="1" applyBorder="1" applyAlignment="1">
      <alignment horizontal="center"/>
    </xf>
    <xf numFmtId="0" fontId="0" fillId="2" borderId="40" xfId="0" applyFill="1" applyBorder="1" applyAlignment="1" applyProtection="1">
      <alignment horizontal="center"/>
      <protection locked="0"/>
    </xf>
    <xf numFmtId="174" fontId="0" fillId="3" borderId="41" xfId="0" applyNumberFormat="1" applyFill="1" applyBorder="1" applyAlignment="1">
      <alignment horizontal="center"/>
    </xf>
    <xf numFmtId="0" fontId="0" fillId="2" borderId="42"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3" borderId="43" xfId="0" applyFill="1" applyBorder="1" applyAlignment="1" applyProtection="1">
      <alignment horizontal="center"/>
      <protection/>
    </xf>
    <xf numFmtId="181" fontId="0" fillId="3" borderId="43" xfId="0" applyNumberFormat="1" applyFill="1" applyBorder="1" applyAlignment="1">
      <alignment horizontal="center"/>
    </xf>
    <xf numFmtId="173" fontId="0" fillId="3" borderId="43" xfId="0" applyNumberFormat="1" applyFill="1" applyBorder="1" applyAlignment="1">
      <alignment horizontal="center"/>
    </xf>
    <xf numFmtId="172" fontId="0" fillId="10" borderId="43" xfId="0" applyNumberFormat="1" applyFill="1" applyBorder="1" applyAlignment="1">
      <alignment horizontal="center"/>
    </xf>
    <xf numFmtId="172" fontId="0" fillId="10" borderId="43" xfId="0" applyNumberFormat="1" applyFont="1" applyFill="1" applyBorder="1" applyAlignment="1">
      <alignment horizontal="center"/>
    </xf>
    <xf numFmtId="175" fontId="0" fillId="2" borderId="43" xfId="0" applyNumberFormat="1" applyFill="1" applyBorder="1" applyAlignment="1" applyProtection="1">
      <alignment horizontal="center"/>
      <protection locked="0"/>
    </xf>
    <xf numFmtId="0" fontId="1" fillId="0" borderId="43" xfId="0" applyFont="1" applyFill="1" applyBorder="1" applyAlignment="1" applyProtection="1">
      <alignment horizontal="center"/>
      <protection locked="0"/>
    </xf>
    <xf numFmtId="0" fontId="1" fillId="2" borderId="43" xfId="0" applyFont="1" applyFill="1" applyBorder="1" applyAlignment="1" applyProtection="1">
      <alignment horizontal="center"/>
      <protection locked="0"/>
    </xf>
    <xf numFmtId="174" fontId="0" fillId="3" borderId="43" xfId="0" applyNumberFormat="1" applyFill="1" applyBorder="1" applyAlignment="1">
      <alignment horizontal="center"/>
    </xf>
    <xf numFmtId="0" fontId="0" fillId="0" borderId="43" xfId="0" applyFill="1" applyBorder="1" applyAlignment="1" applyProtection="1">
      <alignment horizontal="center"/>
      <protection locked="0"/>
    </xf>
    <xf numFmtId="0" fontId="0" fillId="3" borderId="43" xfId="0" applyFill="1" applyBorder="1" applyAlignment="1" applyProtection="1">
      <alignment horizontal="center"/>
      <protection locked="0"/>
    </xf>
    <xf numFmtId="172" fontId="0" fillId="3" borderId="43" xfId="0" applyNumberFormat="1" applyFill="1" applyBorder="1" applyAlignment="1">
      <alignment horizontal="center"/>
    </xf>
    <xf numFmtId="173" fontId="1" fillId="3" borderId="43" xfId="0" applyNumberFormat="1" applyFont="1" applyFill="1" applyBorder="1" applyAlignment="1">
      <alignment horizontal="center"/>
    </xf>
    <xf numFmtId="173" fontId="8" fillId="0" borderId="44" xfId="0" applyNumberFormat="1" applyFont="1" applyBorder="1" applyAlignment="1">
      <alignment horizontal="center"/>
    </xf>
    <xf numFmtId="175" fontId="0" fillId="3" borderId="43" xfId="0" applyNumberFormat="1" applyFill="1" applyBorder="1" applyAlignment="1">
      <alignment horizontal="center"/>
    </xf>
    <xf numFmtId="0" fontId="0" fillId="0" borderId="44" xfId="0" applyBorder="1" applyAlignment="1">
      <alignment/>
    </xf>
    <xf numFmtId="174" fontId="0" fillId="3" borderId="45" xfId="0" applyNumberFormat="1" applyFill="1" applyBorder="1" applyAlignment="1">
      <alignment horizontal="center"/>
    </xf>
    <xf numFmtId="0" fontId="26" fillId="0" borderId="4" xfId="0" applyFont="1" applyFill="1" applyBorder="1" applyAlignment="1" applyProtection="1">
      <alignment horizontal="left"/>
      <protection/>
    </xf>
    <xf numFmtId="0" fontId="29" fillId="0" borderId="0" xfId="0" applyFont="1" applyAlignment="1">
      <alignment horizontal="center"/>
    </xf>
    <xf numFmtId="0" fontId="8" fillId="0" borderId="0" xfId="0" applyFont="1" applyAlignment="1" applyProtection="1">
      <alignment horizontal="center"/>
      <protection locked="0"/>
    </xf>
    <xf numFmtId="175" fontId="0" fillId="3" borderId="2" xfId="0" applyNumberFormat="1" applyFill="1" applyBorder="1" applyAlignment="1" applyProtection="1">
      <alignment horizontal="center"/>
      <protection/>
    </xf>
    <xf numFmtId="175" fontId="0" fillId="3" borderId="1" xfId="0" applyNumberFormat="1" applyFill="1" applyBorder="1" applyAlignment="1" applyProtection="1">
      <alignment horizontal="center"/>
      <protection/>
    </xf>
    <xf numFmtId="175" fontId="0" fillId="0" borderId="0" xfId="0" applyNumberFormat="1" applyAlignment="1">
      <alignment/>
    </xf>
    <xf numFmtId="175" fontId="0" fillId="3" borderId="36" xfId="0" applyNumberFormat="1" applyFill="1" applyBorder="1" applyAlignment="1" applyProtection="1">
      <alignment horizontal="center"/>
      <protection/>
    </xf>
    <xf numFmtId="175" fontId="0" fillId="3" borderId="43" xfId="0" applyNumberFormat="1" applyFill="1" applyBorder="1" applyAlignment="1" applyProtection="1">
      <alignment horizontal="center"/>
      <protection/>
    </xf>
    <xf numFmtId="0" fontId="8" fillId="16" borderId="0" xfId="0" applyFont="1" applyFill="1" applyAlignment="1">
      <alignment/>
    </xf>
    <xf numFmtId="0" fontId="3" fillId="0" borderId="0" xfId="0" applyFont="1" applyAlignment="1">
      <alignment horizontal="center"/>
    </xf>
    <xf numFmtId="0" fontId="35" fillId="0" borderId="0" xfId="0" applyFont="1" applyAlignment="1">
      <alignment/>
    </xf>
    <xf numFmtId="0" fontId="36" fillId="0" borderId="0" xfId="0" applyFont="1" applyAlignment="1">
      <alignment/>
    </xf>
    <xf numFmtId="0" fontId="35" fillId="0" borderId="0" xfId="0" applyFont="1" applyAlignment="1">
      <alignment horizontal="left" vertical="top"/>
    </xf>
    <xf numFmtId="0" fontId="38" fillId="4" borderId="46" xfId="0" applyFont="1" applyFill="1" applyBorder="1" applyAlignment="1">
      <alignment horizontal="center"/>
    </xf>
    <xf numFmtId="0" fontId="39" fillId="4" borderId="46" xfId="0" applyFont="1" applyFill="1" applyBorder="1" applyAlignment="1">
      <alignment horizontal="center"/>
    </xf>
    <xf numFmtId="0" fontId="40" fillId="16" borderId="0" xfId="0" applyFont="1" applyFill="1" applyAlignment="1">
      <alignment horizontal="center"/>
    </xf>
    <xf numFmtId="0" fontId="8" fillId="0" borderId="0" xfId="0" applyFont="1" applyAlignment="1">
      <alignment horizontal="right"/>
    </xf>
    <xf numFmtId="0" fontId="8" fillId="0" borderId="0" xfId="0" applyFont="1" applyAlignment="1">
      <alignment/>
    </xf>
    <xf numFmtId="0" fontId="0" fillId="4" borderId="47" xfId="0" applyFill="1" applyBorder="1" applyAlignment="1">
      <alignment/>
    </xf>
    <xf numFmtId="0" fontId="0" fillId="4" borderId="31" xfId="0" applyFill="1" applyBorder="1" applyAlignment="1">
      <alignment/>
    </xf>
    <xf numFmtId="0" fontId="0" fillId="4" borderId="31" xfId="0" applyFill="1" applyBorder="1" applyAlignment="1">
      <alignment horizontal="right"/>
    </xf>
    <xf numFmtId="0" fontId="0" fillId="4" borderId="17" xfId="0" applyFill="1" applyBorder="1" applyAlignment="1">
      <alignment/>
    </xf>
    <xf numFmtId="0" fontId="0" fillId="4" borderId="0" xfId="0" applyFill="1" applyBorder="1" applyAlignment="1">
      <alignment/>
    </xf>
    <xf numFmtId="0" fontId="0" fillId="4" borderId="0" xfId="0" applyFill="1" applyBorder="1" applyAlignment="1">
      <alignment horizontal="right"/>
    </xf>
    <xf numFmtId="0" fontId="0" fillId="4" borderId="26" xfId="0" applyFill="1" applyBorder="1" applyAlignment="1">
      <alignment/>
    </xf>
    <xf numFmtId="0" fontId="0" fillId="4" borderId="27" xfId="0" applyFill="1" applyBorder="1" applyAlignment="1">
      <alignment/>
    </xf>
    <xf numFmtId="0" fontId="7" fillId="4" borderId="27" xfId="0" applyFont="1" applyFill="1" applyBorder="1" applyAlignment="1">
      <alignment horizontal="right"/>
    </xf>
    <xf numFmtId="0" fontId="0" fillId="4" borderId="27" xfId="0" applyFill="1" applyBorder="1" applyAlignment="1">
      <alignment horizontal="right"/>
    </xf>
    <xf numFmtId="9" fontId="0" fillId="2" borderId="21" xfId="0" applyNumberFormat="1" applyFill="1" applyBorder="1" applyAlignment="1">
      <alignment horizontal="center"/>
    </xf>
    <xf numFmtId="179" fontId="0" fillId="3" borderId="25" xfId="0" applyNumberFormat="1" applyFill="1" applyBorder="1" applyAlignment="1">
      <alignment horizontal="center"/>
    </xf>
    <xf numFmtId="9" fontId="0" fillId="2" borderId="21" xfId="0" applyNumberFormat="1" applyFill="1" applyBorder="1" applyAlignment="1" applyProtection="1">
      <alignment horizontal="center"/>
      <protection locked="0"/>
    </xf>
    <xf numFmtId="0" fontId="0" fillId="2" borderId="23" xfId="0" applyFill="1" applyBorder="1" applyAlignment="1" applyProtection="1">
      <alignment horizontal="center"/>
      <protection locked="0"/>
    </xf>
    <xf numFmtId="179" fontId="1" fillId="3" borderId="25" xfId="0" applyNumberFormat="1" applyFont="1" applyFill="1" applyBorder="1" applyAlignment="1">
      <alignment horizontal="center"/>
    </xf>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4" borderId="48" xfId="0" applyFont="1" applyFill="1" applyBorder="1" applyAlignment="1">
      <alignment horizontal="center"/>
    </xf>
    <xf numFmtId="0" fontId="1" fillId="4" borderId="46" xfId="0" applyFont="1" applyFill="1" applyBorder="1" applyAlignment="1">
      <alignment horizontal="center"/>
    </xf>
    <xf numFmtId="0" fontId="1" fillId="5" borderId="10" xfId="0" applyFont="1" applyFill="1" applyBorder="1" applyAlignment="1">
      <alignment horizontal="center"/>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40" fillId="16" borderId="0" xfId="0" applyFont="1" applyFill="1" applyAlignment="1">
      <alignment horizontal="center"/>
    </xf>
    <xf numFmtId="0" fontId="1" fillId="4" borderId="48"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9" xfId="0"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7">
    <dxf>
      <font>
        <color rgb="FFFF0000"/>
      </font>
      <fill>
        <patternFill>
          <bgColor rgb="FFFF0000"/>
        </patternFill>
      </fill>
      <border/>
    </dxf>
    <dxf>
      <font>
        <color rgb="FFFFFFFF"/>
      </font>
      <fill>
        <patternFill patternType="solid">
          <bgColor rgb="FF000080"/>
        </patternFill>
      </fill>
      <border/>
    </dxf>
    <dxf>
      <font>
        <color rgb="FFFFCC00"/>
      </font>
      <fill>
        <patternFill>
          <bgColor rgb="FF3366FF"/>
        </patternFill>
      </fill>
      <border/>
    </dxf>
    <dxf>
      <fill>
        <patternFill>
          <bgColor rgb="FF00FFFF"/>
        </patternFill>
      </fill>
      <border/>
    </dxf>
    <dxf>
      <fill>
        <patternFill>
          <bgColor rgb="FFFFCC00"/>
        </patternFill>
      </fill>
      <border/>
    </dxf>
    <dxf>
      <font>
        <color rgb="FFFFFFFF"/>
      </font>
      <fill>
        <patternFill>
          <bgColor rgb="FF000000"/>
        </patternFill>
      </fill>
      <border/>
    </dxf>
    <dxf>
      <font>
        <color rgb="FFFFFFFF"/>
      </font>
      <fill>
        <patternFill>
          <bgColor rgb="FF008000"/>
        </patternFill>
      </fill>
      <border/>
    </dxf>
    <dxf>
      <fill>
        <patternFill>
          <bgColor rgb="FF99CC00"/>
        </patternFill>
      </fill>
      <border/>
    </dxf>
    <dxf>
      <font>
        <b val="0"/>
        <i val="0"/>
        <color rgb="FFCCFFCC"/>
      </font>
      <fill>
        <patternFill>
          <bgColor rgb="FFCCFFCC"/>
        </patternFill>
      </fill>
      <border/>
    </dxf>
    <dxf>
      <font>
        <color auto="1"/>
      </font>
      <fill>
        <patternFill>
          <bgColor rgb="FFFF99CC"/>
        </patternFill>
      </fill>
      <border/>
    </dxf>
    <dxf>
      <font>
        <b/>
        <i val="0"/>
        <color rgb="FFFFFFFF"/>
      </font>
      <fill>
        <patternFill>
          <bgColor rgb="FFFF0000"/>
        </patternFill>
      </fill>
      <border/>
    </dxf>
    <dxf>
      <font>
        <color rgb="FF000000"/>
      </font>
      <fill>
        <patternFill>
          <bgColor rgb="FFFFFF00"/>
        </patternFill>
      </fill>
      <border/>
    </dxf>
    <dxf>
      <font>
        <color rgb="FFFFFFFF"/>
      </font>
      <fill>
        <patternFill>
          <bgColor rgb="FFFF0000"/>
        </patternFill>
      </fill>
      <border/>
    </dxf>
    <dxf>
      <font>
        <color rgb="FF000000"/>
      </font>
      <fill>
        <patternFill>
          <bgColor rgb="FFFFFF99"/>
        </patternFill>
      </fill>
      <border/>
    </dxf>
    <dxf>
      <font>
        <color rgb="FFFFFFFF"/>
      </font>
      <fill>
        <patternFill>
          <bgColor rgb="FF000080"/>
        </patternFill>
      </fill>
      <border/>
    </dxf>
    <dxf>
      <font>
        <b/>
        <i/>
        <color rgb="FFFFFF00"/>
      </font>
      <fill>
        <patternFill>
          <bgColor rgb="FF0000FF"/>
        </patternFill>
      </fill>
      <border/>
    </dxf>
    <dxf>
      <font>
        <b val="0"/>
        <i/>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266700</xdr:colOff>
      <xdr:row>28</xdr:row>
      <xdr:rowOff>0</xdr:rowOff>
    </xdr:from>
    <xdr:to>
      <xdr:col>39</xdr:col>
      <xdr:colOff>266700</xdr:colOff>
      <xdr:row>35</xdr:row>
      <xdr:rowOff>9525</xdr:rowOff>
    </xdr:to>
    <xdr:sp>
      <xdr:nvSpPr>
        <xdr:cNvPr id="1" name="Line 26"/>
        <xdr:cNvSpPr>
          <a:spLocks/>
        </xdr:cNvSpPr>
      </xdr:nvSpPr>
      <xdr:spPr>
        <a:xfrm flipV="1">
          <a:off x="21469350" y="5381625"/>
          <a:ext cx="0" cy="136207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62</xdr:row>
      <xdr:rowOff>9525</xdr:rowOff>
    </xdr:from>
    <xdr:to>
      <xdr:col>38</xdr:col>
      <xdr:colOff>0</xdr:colOff>
      <xdr:row>84</xdr:row>
      <xdr:rowOff>0</xdr:rowOff>
    </xdr:to>
    <xdr:sp>
      <xdr:nvSpPr>
        <xdr:cNvPr id="2" name="TextBox 1"/>
        <xdr:cNvSpPr txBox="1">
          <a:spLocks noChangeArrowheads="1"/>
        </xdr:cNvSpPr>
      </xdr:nvSpPr>
      <xdr:spPr>
        <a:xfrm>
          <a:off x="12011025" y="11849100"/>
          <a:ext cx="8705850" cy="41814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Remarques concernant la </a:t>
          </a:r>
          <a:r>
            <a:rPr lang="en-US" cap="none" sz="1400" b="1" i="0" u="none" baseline="0">
              <a:solidFill>
                <a:srgbClr val="FF0000"/>
              </a:solidFill>
              <a:latin typeface="Arial"/>
              <a:ea typeface="Arial"/>
              <a:cs typeface="Arial"/>
            </a:rPr>
            <a:t>plausibilité des Czmax</a:t>
          </a:r>
          <a:r>
            <a:rPr lang="en-US" cap="none" sz="1400" b="1" i="0" u="none" baseline="0">
              <a:latin typeface="Arial"/>
              <a:ea typeface="Arial"/>
              <a:cs typeface="Arial"/>
            </a:rPr>
            <a:t>
                               </a:t>
          </a:r>
          <a:r>
            <a:rPr lang="en-US" cap="none" sz="1400" b="1" i="0" u="none" baseline="0">
              <a:solidFill>
                <a:srgbClr val="FF0000"/>
              </a:solidFill>
              <a:latin typeface="Arial"/>
              <a:ea typeface="Arial"/>
              <a:cs typeface="Arial"/>
            </a:rPr>
            <a:t>impliqués</a:t>
          </a:r>
          <a:r>
            <a:rPr lang="en-US" cap="none" sz="1400" b="1" i="0" u="none" baseline="0">
              <a:latin typeface="Arial"/>
              <a:ea typeface="Arial"/>
              <a:cs typeface="Arial"/>
            </a:rPr>
            <a:t> par les déclarations de Vitesses minimales de vol
</a:t>
          </a:r>
          <a:r>
            <a:rPr lang="en-US" cap="none" sz="1200" b="0" i="0" u="none" baseline="0">
              <a:latin typeface="Arial"/>
              <a:ea typeface="Arial"/>
              <a:cs typeface="Arial"/>
            </a:rPr>
            <a:t>
     Il est à noter que les "</a:t>
          </a:r>
          <a:r>
            <a:rPr lang="en-US" cap="none" sz="1200" b="1" i="0" u="none" baseline="0">
              <a:latin typeface="Arial"/>
              <a:ea typeface="Arial"/>
              <a:cs typeface="Arial"/>
            </a:rPr>
            <a:t>Czmax avion complet</a:t>
          </a:r>
          <a:r>
            <a:rPr lang="en-US" cap="none" sz="1200" b="0" i="0" u="none" baseline="0">
              <a:latin typeface="Arial"/>
              <a:ea typeface="Arial"/>
              <a:cs typeface="Arial"/>
            </a:rPr>
            <a:t>" sont nettement plus faibles que les "</a:t>
          </a:r>
          <a:r>
            <a:rPr lang="en-US" cap="none" sz="1200" b="1" i="0" u="none" baseline="0">
              <a:latin typeface="Arial"/>
              <a:ea typeface="Arial"/>
              <a:cs typeface="Arial"/>
            </a:rPr>
            <a:t>Czmax profil</a:t>
          </a:r>
          <a:r>
            <a:rPr lang="en-US" cap="none" sz="1200" b="0" i="0" u="none" baseline="0">
              <a:latin typeface="Arial"/>
              <a:ea typeface="Arial"/>
              <a:cs typeface="Arial"/>
            </a:rPr>
            <a:t>" fournis par les catalogues. En effet, ceux-ci sont généralement donnés pour des </a:t>
          </a:r>
          <a:r>
            <a:rPr lang="en-US" cap="none" sz="1200" b="0" i="0" u="sng" baseline="0">
              <a:latin typeface="Arial"/>
              <a:ea typeface="Arial"/>
              <a:cs typeface="Arial"/>
            </a:rPr>
            <a:t>allongement infinis</a:t>
          </a:r>
          <a:r>
            <a:rPr lang="en-US" cap="none" sz="1200" b="0" i="0" u="none" baseline="0">
              <a:latin typeface="Arial"/>
              <a:ea typeface="Arial"/>
              <a:cs typeface="Arial"/>
            </a:rPr>
            <a:t>,</a:t>
          </a:r>
          <a:r>
            <a:rPr lang="en-US" cap="none" sz="1200" b="0" i="0" u="none" baseline="0">
              <a:latin typeface="Arial"/>
              <a:ea typeface="Arial"/>
              <a:cs typeface="Arial"/>
            </a:rPr>
            <a:t> mais aussi pour des </a:t>
          </a:r>
          <a:r>
            <a:rPr lang="en-US" cap="none" sz="1200" b="0" i="0" u="sng" baseline="0">
              <a:latin typeface="Arial"/>
              <a:ea typeface="Arial"/>
              <a:cs typeface="Arial"/>
            </a:rPr>
            <a:t>Reynolds nettement plus élevés</a:t>
          </a:r>
          <a:r>
            <a:rPr lang="en-US" cap="none" sz="1200" b="0" i="0" u="none" baseline="0">
              <a:latin typeface="Arial"/>
              <a:ea typeface="Arial"/>
              <a:cs typeface="Arial"/>
            </a:rPr>
            <a:t> que ceux auxquels on a à faire en aviation légère et, a fortiori, ultra-légère. 
     Les Czmax du </a:t>
          </a:r>
          <a:r>
            <a:rPr lang="en-US" cap="none" sz="1200" b="1" i="0" u="none" baseline="0">
              <a:latin typeface="Arial"/>
              <a:ea typeface="Arial"/>
              <a:cs typeface="Arial"/>
            </a:rPr>
            <a:t>profil réel</a:t>
          </a:r>
          <a:r>
            <a:rPr lang="en-US" cap="none" sz="1200" b="0" i="0" u="none" baseline="0">
              <a:latin typeface="Arial"/>
              <a:ea typeface="Arial"/>
              <a:cs typeface="Arial"/>
            </a:rPr>
            <a:t> (</a:t>
          </a:r>
          <a:r>
            <a:rPr lang="en-US" cap="none" sz="1200" b="0" i="1" u="none" baseline="0">
              <a:latin typeface="Arial"/>
              <a:ea typeface="Arial"/>
              <a:cs typeface="Arial"/>
            </a:rPr>
            <a:t>en allongement fini et aux vitesses minimales de vol des avions légers</a:t>
          </a:r>
          <a:r>
            <a:rPr lang="en-US" cap="none" sz="1200" b="0" i="0" u="none" baseline="0">
              <a:latin typeface="Arial"/>
              <a:ea typeface="Arial"/>
              <a:cs typeface="Arial"/>
            </a:rPr>
            <a:t>) sont donc déjà  plus faibles que les Czmax profil annoncés dans les catalogues. En outre, sur un avion, les Czmax locaux de l'aile, subissent encore d'autres dégradations en raison des causes suivantes :
      1) Les volets ne courent pas sur l'intégralité de l'envergure, il faut donc faire une sorte de calcul "au prorata",
      2) Les  "Cz locaux" s'effondrent au voisinage de l'extrémité de l'aile (</a:t>
          </a:r>
          <a:r>
            <a:rPr lang="en-US" cap="none" sz="1200" b="0" i="1" u="none" baseline="0">
              <a:latin typeface="Arial"/>
              <a:ea typeface="Arial"/>
              <a:cs typeface="Arial"/>
            </a:rPr>
            <a:t>répartition elliptique de la portance</a:t>
          </a:r>
          <a:r>
            <a:rPr lang="en-US" cap="none" sz="1200" b="0" i="0" u="none" baseline="0">
              <a:latin typeface="Arial"/>
              <a:ea typeface="Arial"/>
              <a:cs typeface="Arial"/>
            </a:rPr>
            <a:t>),
      3) Le plus souvent, il y a un vrillage négatif qui aggrave le problème (</a:t>
          </a:r>
          <a:r>
            <a:rPr lang="en-US" cap="none" sz="1200" b="0" i="1" u="none" baseline="0">
              <a:latin typeface="Arial"/>
              <a:ea typeface="Arial"/>
              <a:cs typeface="Arial"/>
            </a:rPr>
            <a:t>les extrémité  "ne portent plus", voire déportent !</a:t>
          </a:r>
          <a:r>
            <a:rPr lang="en-US" cap="none" sz="1200" b="0" i="0" u="none" baseline="0">
              <a:latin typeface="Arial"/>
              <a:ea typeface="Arial"/>
              <a:cs typeface="Arial"/>
            </a:rPr>
            <a:t>),
      4) La présence du fuselage vient également perturber la bonne répartition des Cz, et "grignoter" la partie la plus chargée,
      5) L'empennage horizontal étant déporteur, sa charge de déportance vient se rajouter à la charge sur l'aile (</a:t>
          </a:r>
          <a:r>
            <a:rPr lang="en-US" cap="none" sz="1200" b="0" i="1" u="none" baseline="0">
              <a:latin typeface="Arial"/>
              <a:ea typeface="Arial"/>
              <a:cs typeface="Arial"/>
            </a:rPr>
            <a:t>le Czmax est
           plus rapidement atteint</a:t>
          </a:r>
          <a:r>
            <a:rPr lang="en-US" cap="none" sz="1200" b="0" i="0" u="none" baseline="0">
              <a:latin typeface="Arial"/>
              <a:ea typeface="Arial"/>
              <a:cs typeface="Arial"/>
            </a:rPr>
            <a:t>),
      6) Cette charge de déportance sera d'autant plus élevée que la sortie des volets va générer un fort couple piqueur,
      7) Ce dernier phénomène est d'autant plus aigüe que l'appareil sera, lui-même, "centré avant".</a:t>
          </a:r>
        </a:p>
      </xdr:txBody>
    </xdr:sp>
    <xdr:clientData/>
  </xdr:twoCellAnchor>
  <xdr:twoCellAnchor>
    <xdr:from>
      <xdr:col>23</xdr:col>
      <xdr:colOff>304800</xdr:colOff>
      <xdr:row>49</xdr:row>
      <xdr:rowOff>171450</xdr:rowOff>
    </xdr:from>
    <xdr:to>
      <xdr:col>23</xdr:col>
      <xdr:colOff>304800</xdr:colOff>
      <xdr:row>56</xdr:row>
      <xdr:rowOff>190500</xdr:rowOff>
    </xdr:to>
    <xdr:sp>
      <xdr:nvSpPr>
        <xdr:cNvPr id="3" name="Line 2"/>
        <xdr:cNvSpPr>
          <a:spLocks/>
        </xdr:cNvSpPr>
      </xdr:nvSpPr>
      <xdr:spPr>
        <a:xfrm flipV="1">
          <a:off x="13287375" y="9477375"/>
          <a:ext cx="0" cy="13906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266700</xdr:colOff>
      <xdr:row>49</xdr:row>
      <xdr:rowOff>171450</xdr:rowOff>
    </xdr:from>
    <xdr:to>
      <xdr:col>24</xdr:col>
      <xdr:colOff>266700</xdr:colOff>
      <xdr:row>57</xdr:row>
      <xdr:rowOff>0</xdr:rowOff>
    </xdr:to>
    <xdr:sp>
      <xdr:nvSpPr>
        <xdr:cNvPr id="4" name="Line 3"/>
        <xdr:cNvSpPr>
          <a:spLocks/>
        </xdr:cNvSpPr>
      </xdr:nvSpPr>
      <xdr:spPr>
        <a:xfrm flipV="1">
          <a:off x="13849350" y="9477375"/>
          <a:ext cx="0" cy="1400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314325</xdr:colOff>
      <xdr:row>49</xdr:row>
      <xdr:rowOff>171450</xdr:rowOff>
    </xdr:from>
    <xdr:to>
      <xdr:col>17</xdr:col>
      <xdr:colOff>314325</xdr:colOff>
      <xdr:row>52</xdr:row>
      <xdr:rowOff>171450</xdr:rowOff>
    </xdr:to>
    <xdr:sp>
      <xdr:nvSpPr>
        <xdr:cNvPr id="5" name="Line 6"/>
        <xdr:cNvSpPr>
          <a:spLocks/>
        </xdr:cNvSpPr>
      </xdr:nvSpPr>
      <xdr:spPr>
        <a:xfrm flipV="1">
          <a:off x="10039350" y="9477375"/>
          <a:ext cx="0" cy="5905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57</xdr:row>
      <xdr:rowOff>28575</xdr:rowOff>
    </xdr:from>
    <xdr:to>
      <xdr:col>46</xdr:col>
      <xdr:colOff>180975</xdr:colOff>
      <xdr:row>71</xdr:row>
      <xdr:rowOff>0</xdr:rowOff>
    </xdr:to>
    <xdr:sp>
      <xdr:nvSpPr>
        <xdr:cNvPr id="6" name="TextBox 7"/>
        <xdr:cNvSpPr txBox="1">
          <a:spLocks noChangeArrowheads="1"/>
        </xdr:cNvSpPr>
      </xdr:nvSpPr>
      <xdr:spPr>
        <a:xfrm>
          <a:off x="21202650" y="10906125"/>
          <a:ext cx="3381375" cy="2647950"/>
        </a:xfrm>
        <a:prstGeom prst="rect">
          <a:avLst/>
        </a:prstGeom>
        <a:solidFill>
          <a:srgbClr val="CCFFCC"/>
        </a:solidFill>
        <a:ln w="19050" cmpd="sng">
          <a:solidFill>
            <a:srgbClr val="000000"/>
          </a:solidFill>
          <a:headEnd type="none"/>
          <a:tailEnd type="none"/>
        </a:ln>
      </xdr:spPr>
      <xdr:txBody>
        <a:bodyPr vertOverflow="clip" wrap="square" anchor="ctr"/>
        <a:p>
          <a:pPr algn="l">
            <a:defRPr/>
          </a:pPr>
          <a:r>
            <a:rPr lang="en-US" cap="none" sz="1400" b="1" i="0" u="none" baseline="0">
              <a:latin typeface="Arial"/>
              <a:ea typeface="Arial"/>
              <a:cs typeface="Arial"/>
            </a:rPr>
            <a:t>              Critères de jugement
                  Aérodynamique
</a:t>
          </a:r>
          <a:r>
            <a:rPr lang="en-US" cap="none" sz="1200" b="0" i="0" u="none" baseline="0">
              <a:solidFill>
                <a:srgbClr val="FF0000"/>
              </a:solidFill>
              <a:latin typeface="Arial"/>
              <a:ea typeface="Arial"/>
              <a:cs typeface="Arial"/>
            </a:rPr>
            <a:t>
 Attention : un Cfe &lt; 3 ‰    est   IMPOSSIBLE</a:t>
          </a:r>
          <a:r>
            <a:rPr lang="en-US" cap="none" sz="1200" b="0" i="0" u="none" baseline="0">
              <a:latin typeface="Arial"/>
              <a:ea typeface="Arial"/>
              <a:cs typeface="Arial"/>
            </a:rPr>
            <a:t>  
</a:t>
          </a:r>
          <a:r>
            <a:rPr lang="en-US" cap="none" sz="1200" b="0" i="0" u="none" baseline="0">
              <a:solidFill>
                <a:srgbClr val="FF0000"/>
              </a:solidFill>
              <a:latin typeface="Arial"/>
              <a:ea typeface="Arial"/>
              <a:cs typeface="Arial"/>
            </a:rPr>
            <a:t>   (</a:t>
          </a:r>
          <a:r>
            <a:rPr lang="en-US" cap="none" sz="1200" b="0" i="1" u="none" baseline="0">
              <a:solidFill>
                <a:srgbClr val="FF0000"/>
              </a:solidFill>
              <a:latin typeface="Arial"/>
              <a:ea typeface="Arial"/>
              <a:cs typeface="Arial"/>
            </a:rPr>
            <a:t>on est dans le mouvement perpétuel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
               3 ‰  &lt; Cfe &lt;  3,4 ‰    </a:t>
          </a:r>
          <a:r>
            <a:rPr lang="en-US" cap="none" sz="1200" b="1" i="0" u="none" baseline="0">
              <a:latin typeface="Arial"/>
              <a:ea typeface="Arial"/>
              <a:cs typeface="Arial"/>
            </a:rPr>
            <a:t>Excellent
            </a:t>
          </a:r>
          <a:r>
            <a:rPr lang="en-US" cap="none" sz="1200" b="0" i="0" u="none" baseline="0">
              <a:latin typeface="Arial"/>
              <a:ea typeface="Arial"/>
              <a:cs typeface="Arial"/>
            </a:rPr>
            <a:t>3,4 ‰  &lt; Cfe &lt;  4,0 ‰    </a:t>
          </a:r>
          <a:r>
            <a:rPr lang="en-US" cap="none" sz="1200" b="1" i="0" u="none" baseline="0">
              <a:latin typeface="Arial"/>
              <a:ea typeface="Arial"/>
              <a:cs typeface="Arial"/>
            </a:rPr>
            <a:t>Très Bon</a:t>
          </a:r>
          <a:r>
            <a:rPr lang="en-US" cap="none" sz="1200" b="0" i="0" u="none" baseline="0">
              <a:latin typeface="Arial"/>
              <a:ea typeface="Arial"/>
              <a:cs typeface="Arial"/>
            </a:rPr>
            <a:t>
            4,0 ‰  &lt; Cfe &lt;  4,8 ‰    </a:t>
          </a:r>
          <a:r>
            <a:rPr lang="en-US" cap="none" sz="1200" b="1" i="0" u="none" baseline="0">
              <a:latin typeface="Arial"/>
              <a:ea typeface="Arial"/>
              <a:cs typeface="Arial"/>
            </a:rPr>
            <a:t>Bon</a:t>
          </a:r>
          <a:r>
            <a:rPr lang="en-US" cap="none" sz="1200" b="0" i="0" u="none" baseline="0">
              <a:latin typeface="Arial"/>
              <a:ea typeface="Arial"/>
              <a:cs typeface="Arial"/>
            </a:rPr>
            <a:t>
            4,8 ‰  &lt; Cfe &lt;  6,0 ‰    </a:t>
          </a:r>
          <a:r>
            <a:rPr lang="en-US" cap="none" sz="1200" b="1" i="0" u="none" baseline="0">
              <a:latin typeface="Arial"/>
              <a:ea typeface="Arial"/>
              <a:cs typeface="Arial"/>
            </a:rPr>
            <a:t>Moyen</a:t>
          </a:r>
          <a:r>
            <a:rPr lang="en-US" cap="none" sz="1200" b="0" i="0" u="none" baseline="0">
              <a:latin typeface="Arial"/>
              <a:ea typeface="Arial"/>
              <a:cs typeface="Arial"/>
            </a:rPr>
            <a:t>
            6,0 ‰  &lt; Cfe &lt;  8,0 ‰    </a:t>
          </a:r>
          <a:r>
            <a:rPr lang="en-US" cap="none" sz="1200" b="1" i="0" u="none" baseline="0">
              <a:latin typeface="Arial"/>
              <a:ea typeface="Arial"/>
              <a:cs typeface="Arial"/>
            </a:rPr>
            <a:t>Mauvais</a:t>
          </a:r>
          <a:r>
            <a:rPr lang="en-US" cap="none" sz="1200" b="0" i="0" u="none" baseline="0">
              <a:latin typeface="Arial"/>
              <a:ea typeface="Arial"/>
              <a:cs typeface="Arial"/>
            </a:rPr>
            <a:t>
                           Cfe &gt; 8,0 ‰    </a:t>
          </a:r>
          <a:r>
            <a:rPr lang="en-US" cap="none" sz="1200" b="1" i="0" u="none" baseline="0">
              <a:latin typeface="Arial"/>
              <a:ea typeface="Arial"/>
              <a:cs typeface="Arial"/>
            </a:rPr>
            <a:t>Déplorable</a:t>
          </a:r>
          <a:r>
            <a:rPr lang="en-US" cap="none" sz="1200" b="0" i="0" u="none" baseline="0">
              <a:latin typeface="Arial"/>
              <a:ea typeface="Arial"/>
              <a:cs typeface="Arial"/>
            </a:rPr>
            <a:t>
</a:t>
          </a:r>
        </a:p>
      </xdr:txBody>
    </xdr:sp>
    <xdr:clientData/>
  </xdr:twoCellAnchor>
  <xdr:twoCellAnchor>
    <xdr:from>
      <xdr:col>7</xdr:col>
      <xdr:colOff>0</xdr:colOff>
      <xdr:row>57</xdr:row>
      <xdr:rowOff>28575</xdr:rowOff>
    </xdr:from>
    <xdr:to>
      <xdr:col>20</xdr:col>
      <xdr:colOff>0</xdr:colOff>
      <xdr:row>84</xdr:row>
      <xdr:rowOff>0</xdr:rowOff>
    </xdr:to>
    <xdr:sp>
      <xdr:nvSpPr>
        <xdr:cNvPr id="7" name="TextBox 9"/>
        <xdr:cNvSpPr txBox="1">
          <a:spLocks noChangeArrowheads="1"/>
        </xdr:cNvSpPr>
      </xdr:nvSpPr>
      <xdr:spPr>
        <a:xfrm>
          <a:off x="5248275" y="10906125"/>
          <a:ext cx="6276975" cy="5124450"/>
        </a:xfrm>
        <a:prstGeom prst="rect">
          <a:avLst/>
        </a:prstGeom>
        <a:solidFill>
          <a:srgbClr val="CCFFCC"/>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400" b="1" i="0" u="none" baseline="0">
              <a:latin typeface="Arial"/>
              <a:ea typeface="Arial"/>
              <a:cs typeface="Arial"/>
            </a:rPr>
            <a:t>Critères de jugement Massique
</a:t>
          </a:r>
          <a:r>
            <a:rPr lang="en-US" cap="none" sz="1200" b="0" i="0" u="none" baseline="0">
              <a:latin typeface="Arial"/>
              <a:ea typeface="Arial"/>
              <a:cs typeface="Arial"/>
            </a:rPr>
            <a:t>
       Si la masse de structure représente plus de 60 % de la masse totale au décollage, la qualité massique est   </a:t>
          </a:r>
          <a:r>
            <a:rPr lang="en-US" cap="none" sz="1200" b="1" i="0" u="none" baseline="0">
              <a:latin typeface="Arial"/>
              <a:ea typeface="Arial"/>
              <a:cs typeface="Arial"/>
            </a:rPr>
            <a:t>déplorable</a:t>
          </a:r>
          <a:r>
            <a:rPr lang="en-US" cap="none" sz="1200" b="0" i="0" u="none" baseline="0">
              <a:latin typeface="Arial"/>
              <a:ea typeface="Arial"/>
              <a:cs typeface="Arial"/>
            </a:rPr>
            <a:t>
           entre 60 et 55 %   c'est  </a:t>
          </a:r>
          <a:r>
            <a:rPr lang="en-US" cap="none" sz="1200" b="1" i="0" u="none" baseline="0">
              <a:latin typeface="Arial"/>
              <a:ea typeface="Arial"/>
              <a:cs typeface="Arial"/>
            </a:rPr>
            <a:t>Mauvais</a:t>
          </a:r>
          <a:r>
            <a:rPr lang="en-US" cap="none" sz="1200" b="0" i="0" u="none" baseline="0">
              <a:latin typeface="Arial"/>
              <a:ea typeface="Arial"/>
              <a:cs typeface="Arial"/>
            </a:rPr>
            <a:t>
           entre 55 et 50 %   c'est  </a:t>
          </a:r>
          <a:r>
            <a:rPr lang="en-US" cap="none" sz="1200" b="1" i="0" u="none" baseline="0">
              <a:latin typeface="Arial"/>
              <a:ea typeface="Arial"/>
              <a:cs typeface="Arial"/>
            </a:rPr>
            <a:t>Moyen</a:t>
          </a:r>
          <a:r>
            <a:rPr lang="en-US" cap="none" sz="1200" b="0" i="0" u="none" baseline="0">
              <a:latin typeface="Arial"/>
              <a:ea typeface="Arial"/>
              <a:cs typeface="Arial"/>
            </a:rPr>
            <a:t>
           entre 50 et 47 %   c'est  </a:t>
          </a:r>
          <a:r>
            <a:rPr lang="en-US" cap="none" sz="1200" b="1" i="0" u="none" baseline="0">
              <a:latin typeface="Arial"/>
              <a:ea typeface="Arial"/>
              <a:cs typeface="Arial"/>
            </a:rPr>
            <a:t>Bon</a:t>
          </a:r>
          <a:r>
            <a:rPr lang="en-US" cap="none" sz="1200" b="0" i="0" u="none" baseline="0">
              <a:latin typeface="Arial"/>
              <a:ea typeface="Arial"/>
              <a:cs typeface="Arial"/>
            </a:rPr>
            <a:t>
           entre 47 et 45 %   c'est  </a:t>
          </a:r>
          <a:r>
            <a:rPr lang="en-US" cap="none" sz="1200" b="1" i="0" u="none" baseline="0">
              <a:latin typeface="Arial"/>
              <a:ea typeface="Arial"/>
              <a:cs typeface="Arial"/>
            </a:rPr>
            <a:t>Très Bon</a:t>
          </a:r>
          <a:r>
            <a:rPr lang="en-US" cap="none" sz="1200" b="0" i="0" u="none" baseline="0">
              <a:latin typeface="Arial"/>
              <a:ea typeface="Arial"/>
              <a:cs typeface="Arial"/>
            </a:rPr>
            <a:t>
   en dessous de 45 %   c'est  </a:t>
          </a:r>
          <a:r>
            <a:rPr lang="en-US" cap="none" sz="1200" b="1" i="0" u="none" baseline="0">
              <a:latin typeface="Arial"/>
              <a:ea typeface="Arial"/>
              <a:cs typeface="Arial"/>
            </a:rPr>
            <a:t>Excellent</a:t>
          </a:r>
          <a:r>
            <a:rPr lang="en-US" cap="none" sz="1200" b="0" i="0" u="none" baseline="0">
              <a:latin typeface="Arial"/>
              <a:ea typeface="Arial"/>
              <a:cs typeface="Arial"/>
            </a:rPr>
            <a:t>...   </a:t>
          </a:r>
          <a:r>
            <a:rPr lang="en-US" cap="none" sz="1200" b="0" i="0" u="none" baseline="0">
              <a:solidFill>
                <a:srgbClr val="FF0000"/>
              </a:solidFill>
              <a:latin typeface="Arial"/>
              <a:ea typeface="Arial"/>
              <a:cs typeface="Arial"/>
            </a:rPr>
            <a:t>ou douteux pour la tenue structurelle !   </a:t>
          </a:r>
          <a:r>
            <a:rPr lang="en-US" cap="none" sz="1200" b="0" i="0" u="none" baseline="0">
              <a:latin typeface="Arial"/>
              <a:ea typeface="Arial"/>
              <a:cs typeface="Arial"/>
            </a:rPr>
            <a:t>Du moins si l'appareil est motorisé avec un  4 Temps.
- Avec un moteur 2T, retirer 5 % à toutes les valeurs.
                                                       ---------------------
                          </a:t>
          </a:r>
          <a:r>
            <a:rPr lang="en-US" cap="none" sz="1400" b="1" i="0" u="none" baseline="0">
              <a:latin typeface="Arial"/>
              <a:ea typeface="Arial"/>
              <a:cs typeface="Arial"/>
            </a:rPr>
            <a:t>Concernant la masse utile "Mu"</a:t>
          </a:r>
          <a:r>
            <a:rPr lang="en-US" cap="none" sz="1200" b="1" i="0" u="none" baseline="0">
              <a:latin typeface="Arial"/>
              <a:ea typeface="Arial"/>
              <a:cs typeface="Arial"/>
            </a:rPr>
            <a:t> </a:t>
          </a:r>
          <a:r>
            <a:rPr lang="en-US" cap="none" sz="1200" b="0" i="0" u="none" baseline="0">
              <a:latin typeface="Arial"/>
              <a:ea typeface="Arial"/>
              <a:cs typeface="Arial"/>
            </a:rPr>
            <a:t>(</a:t>
          </a:r>
          <a:r>
            <a:rPr lang="en-US" cap="none" sz="1200" b="0" i="1" u="none" baseline="0">
              <a:latin typeface="Arial"/>
              <a:ea typeface="Arial"/>
              <a:cs typeface="Arial"/>
            </a:rPr>
            <a:t>hors carburant</a:t>
          </a:r>
          <a:r>
            <a:rPr lang="en-US" cap="none" sz="1200" b="0" i="0" u="none" baseline="0">
              <a:latin typeface="Arial"/>
              <a:ea typeface="Arial"/>
              <a:cs typeface="Arial"/>
            </a:rPr>
            <a:t>)
        Si la proportion de masse utile (</a:t>
          </a:r>
          <a:r>
            <a:rPr lang="en-US" cap="none" sz="1200" b="0" i="1" u="none" baseline="0">
              <a:latin typeface="Arial"/>
              <a:ea typeface="Arial"/>
              <a:cs typeface="Arial"/>
            </a:rPr>
            <a:t>occupants + bagages</a:t>
          </a:r>
          <a:r>
            <a:rPr lang="en-US" cap="none" sz="1200" b="0" i="0" u="none" baseline="0">
              <a:latin typeface="Arial"/>
              <a:ea typeface="Arial"/>
              <a:cs typeface="Arial"/>
            </a:rPr>
            <a:t>) est inférieure à 35 % de la masse au décollage, la capacité d'emport est </a:t>
          </a:r>
          <a:r>
            <a:rPr lang="en-US" cap="none" sz="1200" b="1" i="0" u="none" baseline="0">
              <a:latin typeface="Arial"/>
              <a:ea typeface="Arial"/>
              <a:cs typeface="Arial"/>
            </a:rPr>
            <a:t>déplorable</a:t>
          </a:r>
          <a:r>
            <a:rPr lang="en-US" cap="none" sz="1200" b="0" i="0" u="none" baseline="0">
              <a:latin typeface="Arial"/>
              <a:ea typeface="Arial"/>
              <a:cs typeface="Arial"/>
            </a:rPr>
            <a:t>.
          entre 35 et 40 %   c'est  </a:t>
          </a:r>
          <a:r>
            <a:rPr lang="en-US" cap="none" sz="1200" b="1" i="0" u="none" baseline="0">
              <a:latin typeface="Arial"/>
              <a:ea typeface="Arial"/>
              <a:cs typeface="Arial"/>
            </a:rPr>
            <a:t>Mauvais</a:t>
          </a:r>
          <a:r>
            <a:rPr lang="en-US" cap="none" sz="1200" b="0" i="0" u="none" baseline="0">
              <a:latin typeface="Arial"/>
              <a:ea typeface="Arial"/>
              <a:cs typeface="Arial"/>
            </a:rPr>
            <a:t>
          entre 40 et 45 %   c'est  </a:t>
          </a:r>
          <a:r>
            <a:rPr lang="en-US" cap="none" sz="1200" b="1" i="0" u="none" baseline="0">
              <a:latin typeface="Arial"/>
              <a:ea typeface="Arial"/>
              <a:cs typeface="Arial"/>
            </a:rPr>
            <a:t>Moyen</a:t>
          </a:r>
          <a:r>
            <a:rPr lang="en-US" cap="none" sz="1200" b="0" i="0" u="none" baseline="0">
              <a:latin typeface="Arial"/>
              <a:ea typeface="Arial"/>
              <a:cs typeface="Arial"/>
            </a:rPr>
            <a:t>
          entre 45 et 48 %   c'est  </a:t>
          </a:r>
          <a:r>
            <a:rPr lang="en-US" cap="none" sz="1200" b="1" i="0" u="none" baseline="0">
              <a:latin typeface="Arial"/>
              <a:ea typeface="Arial"/>
              <a:cs typeface="Arial"/>
            </a:rPr>
            <a:t>Bon</a:t>
          </a:r>
          <a:r>
            <a:rPr lang="en-US" cap="none" sz="1200" b="0" i="0" u="none" baseline="0">
              <a:latin typeface="Arial"/>
              <a:ea typeface="Arial"/>
              <a:cs typeface="Arial"/>
            </a:rPr>
            <a:t>
          entre 48 et 50 %   c'est  </a:t>
          </a:r>
          <a:r>
            <a:rPr lang="en-US" cap="none" sz="1200" b="1" i="0" u="none" baseline="0">
              <a:latin typeface="Arial"/>
              <a:ea typeface="Arial"/>
              <a:cs typeface="Arial"/>
            </a:rPr>
            <a:t>Très Bon</a:t>
          </a:r>
          <a:r>
            <a:rPr lang="en-US" cap="none" sz="1200" b="0" i="0" u="none" baseline="0">
              <a:latin typeface="Arial"/>
              <a:ea typeface="Arial"/>
              <a:cs typeface="Arial"/>
            </a:rPr>
            <a:t>
          au delà de 50 %, la capacité d'emport est  </a:t>
          </a:r>
          <a:r>
            <a:rPr lang="en-US" cap="none" sz="1200" b="1" i="0" u="none" baseline="0">
              <a:latin typeface="Arial"/>
              <a:ea typeface="Arial"/>
              <a:cs typeface="Arial"/>
            </a:rPr>
            <a:t>Excellente</a:t>
          </a:r>
          <a:r>
            <a:rPr lang="en-US" cap="none" sz="1200" b="0" i="0" u="none" baseline="0">
              <a:latin typeface="Arial"/>
              <a:ea typeface="Arial"/>
              <a:cs typeface="Arial"/>
            </a:rPr>
            <a:t> !
Mais, évidemment, ces valeurs sont à pondérer avec la durée de vol, et donc avec le profil de mission visé... ce qui nuance le jugement !</a:t>
          </a:r>
        </a:p>
      </xdr:txBody>
    </xdr:sp>
    <xdr:clientData/>
  </xdr:twoCellAnchor>
  <xdr:twoCellAnchor>
    <xdr:from>
      <xdr:col>2</xdr:col>
      <xdr:colOff>800100</xdr:colOff>
      <xdr:row>24</xdr:row>
      <xdr:rowOff>9525</xdr:rowOff>
    </xdr:from>
    <xdr:to>
      <xdr:col>5</xdr:col>
      <xdr:colOff>38100</xdr:colOff>
      <xdr:row>30</xdr:row>
      <xdr:rowOff>28575</xdr:rowOff>
    </xdr:to>
    <xdr:sp>
      <xdr:nvSpPr>
        <xdr:cNvPr id="8" name="TextBox 10"/>
        <xdr:cNvSpPr txBox="1">
          <a:spLocks noChangeArrowheads="1"/>
        </xdr:cNvSpPr>
      </xdr:nvSpPr>
      <xdr:spPr>
        <a:xfrm>
          <a:off x="2533650" y="4629150"/>
          <a:ext cx="1743075" cy="1162050"/>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400" b="1" i="0" u="none" baseline="0">
              <a:latin typeface="Arial"/>
              <a:ea typeface="Arial"/>
              <a:cs typeface="Arial"/>
            </a:rPr>
            <a:t>Train
</a:t>
          </a:r>
          <a:r>
            <a:rPr lang="en-US" cap="none" sz="1200" b="0" i="0" u="none" baseline="0">
              <a:latin typeface="Arial"/>
              <a:ea typeface="Arial"/>
              <a:cs typeface="Arial"/>
            </a:rPr>
            <a:t>
 </a:t>
          </a:r>
          <a:r>
            <a:rPr lang="en-US" cap="none" sz="1200" b="1" i="0" u="none" baseline="0">
              <a:latin typeface="Arial"/>
              <a:ea typeface="Arial"/>
              <a:cs typeface="Arial"/>
            </a:rPr>
            <a:t>T</a:t>
          </a:r>
          <a:r>
            <a:rPr lang="en-US" cap="none" sz="1200" b="0" i="0" u="none" baseline="0">
              <a:latin typeface="Arial"/>
              <a:ea typeface="Arial"/>
              <a:cs typeface="Arial"/>
            </a:rPr>
            <a:t>   pour  Tricycle
 </a:t>
          </a:r>
          <a:r>
            <a:rPr lang="en-US" cap="none" sz="1200" b="1" i="0" u="none" baseline="0">
              <a:latin typeface="Arial"/>
              <a:ea typeface="Arial"/>
              <a:cs typeface="Arial"/>
            </a:rPr>
            <a:t>C</a:t>
          </a:r>
          <a:r>
            <a:rPr lang="en-US" cap="none" sz="1200" b="0" i="0" u="none" baseline="0">
              <a:latin typeface="Arial"/>
              <a:ea typeface="Arial"/>
              <a:cs typeface="Arial"/>
            </a:rPr>
            <a:t>  pour  Classique
 </a:t>
          </a:r>
          <a:r>
            <a:rPr lang="en-US" cap="none" sz="1200" b="1" i="0" u="none" baseline="0">
              <a:latin typeface="Arial"/>
              <a:ea typeface="Arial"/>
              <a:cs typeface="Arial"/>
            </a:rPr>
            <a:t>R</a:t>
          </a:r>
          <a:r>
            <a:rPr lang="en-US" cap="none" sz="1200" b="0" i="0" u="none" baseline="0">
              <a:latin typeface="Arial"/>
              <a:ea typeface="Arial"/>
              <a:cs typeface="Arial"/>
            </a:rPr>
            <a:t>  pour  Rentrant
</a:t>
          </a:r>
        </a:p>
      </xdr:txBody>
    </xdr:sp>
    <xdr:clientData/>
  </xdr:twoCellAnchor>
  <xdr:twoCellAnchor>
    <xdr:from>
      <xdr:col>28</xdr:col>
      <xdr:colOff>247650</xdr:colOff>
      <xdr:row>50</xdr:row>
      <xdr:rowOff>0</xdr:rowOff>
    </xdr:from>
    <xdr:to>
      <xdr:col>28</xdr:col>
      <xdr:colOff>247650</xdr:colOff>
      <xdr:row>52</xdr:row>
      <xdr:rowOff>190500</xdr:rowOff>
    </xdr:to>
    <xdr:sp>
      <xdr:nvSpPr>
        <xdr:cNvPr id="9" name="Line 12"/>
        <xdr:cNvSpPr>
          <a:spLocks/>
        </xdr:cNvSpPr>
      </xdr:nvSpPr>
      <xdr:spPr>
        <a:xfrm flipV="1">
          <a:off x="16192500" y="95059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30</xdr:row>
      <xdr:rowOff>9525</xdr:rowOff>
    </xdr:from>
    <xdr:to>
      <xdr:col>4</xdr:col>
      <xdr:colOff>266700</xdr:colOff>
      <xdr:row>35</xdr:row>
      <xdr:rowOff>0</xdr:rowOff>
    </xdr:to>
    <xdr:sp>
      <xdr:nvSpPr>
        <xdr:cNvPr id="10" name="Line 13"/>
        <xdr:cNvSpPr>
          <a:spLocks/>
        </xdr:cNvSpPr>
      </xdr:nvSpPr>
      <xdr:spPr>
        <a:xfrm flipV="1">
          <a:off x="3981450" y="5772150"/>
          <a:ext cx="0" cy="9620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266700</xdr:colOff>
      <xdr:row>50</xdr:row>
      <xdr:rowOff>0</xdr:rowOff>
    </xdr:from>
    <xdr:to>
      <xdr:col>41</xdr:col>
      <xdr:colOff>266700</xdr:colOff>
      <xdr:row>52</xdr:row>
      <xdr:rowOff>190500</xdr:rowOff>
    </xdr:to>
    <xdr:sp>
      <xdr:nvSpPr>
        <xdr:cNvPr id="11" name="Line 14"/>
        <xdr:cNvSpPr>
          <a:spLocks/>
        </xdr:cNvSpPr>
      </xdr:nvSpPr>
      <xdr:spPr>
        <a:xfrm flipV="1">
          <a:off x="22498050" y="95059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6</xdr:row>
      <xdr:rowOff>47625</xdr:rowOff>
    </xdr:from>
    <xdr:to>
      <xdr:col>24</xdr:col>
      <xdr:colOff>342900</xdr:colOff>
      <xdr:row>24</xdr:row>
      <xdr:rowOff>0</xdr:rowOff>
    </xdr:to>
    <xdr:sp>
      <xdr:nvSpPr>
        <xdr:cNvPr id="12" name="TextBox 15"/>
        <xdr:cNvSpPr txBox="1">
          <a:spLocks noChangeArrowheads="1"/>
        </xdr:cNvSpPr>
      </xdr:nvSpPr>
      <xdr:spPr>
        <a:xfrm>
          <a:off x="8086725" y="1238250"/>
          <a:ext cx="5838825" cy="338137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400" b="1" i="0" u="none" baseline="0">
              <a:latin typeface="Arial"/>
              <a:ea typeface="Arial"/>
              <a:cs typeface="Arial"/>
            </a:rPr>
            <a:t>Hypothèses simplificatrices de calcul
</a:t>
          </a:r>
          <a:r>
            <a:rPr lang="en-US" cap="none" sz="1200" b="0" i="0" u="none" baseline="0">
              <a:latin typeface="Arial"/>
              <a:ea typeface="Arial"/>
              <a:cs typeface="Arial"/>
            </a:rPr>
            <a:t>
- Le carburant retenu est l'essence (</a:t>
          </a:r>
          <a:r>
            <a:rPr lang="en-US" cap="none" sz="1200" b="0" i="1" u="none" baseline="0">
              <a:latin typeface="Arial"/>
              <a:ea typeface="Arial"/>
              <a:cs typeface="Arial"/>
            </a:rPr>
            <a:t>densité : 0,72</a:t>
          </a:r>
          <a:r>
            <a:rPr lang="en-US" cap="none" sz="1200" b="0" i="0" u="none" baseline="0">
              <a:latin typeface="Arial"/>
              <a:ea typeface="Arial"/>
              <a:cs typeface="Arial"/>
            </a:rPr>
            <a:t>).
- Les consommations spécifiques retenues sont :
          - 0,22 kg/cv.h pour un 4 Temps
          - 0,35 kg/cv.h pour un 2 Temps
- Lorsque le cycle n'est pas indiqué, on considère que c'est du 4 Temps.
- Le Coefficient d'Osswald arbitrairement retenu est :  "e" = 0,8.
- La SM (</a:t>
          </a:r>
          <a:r>
            <a:rPr lang="en-US" cap="none" sz="1200" b="0" i="1" u="none" baseline="0">
              <a:latin typeface="Arial"/>
              <a:ea typeface="Arial"/>
              <a:cs typeface="Arial"/>
            </a:rPr>
            <a:t>surface mouillé</a:t>
          </a:r>
          <a:r>
            <a:rPr lang="en-US" cap="none" sz="1200" b="0" i="0" u="none" baseline="0">
              <a:latin typeface="Arial"/>
              <a:ea typeface="Arial"/>
              <a:cs typeface="Arial"/>
            </a:rPr>
            <a:t>) des trains, lorsqu'ils ne sont pas rentrants, a été fixée
      forfaitairement à 0,5 m2 par roue.
- Le Czmax est calculé au niveau de la mer (</a:t>
          </a:r>
          <a:r>
            <a:rPr lang="en-US" cap="none" sz="1200" b="0" i="1" u="none" baseline="0">
              <a:latin typeface="Arial"/>
              <a:ea typeface="Arial"/>
              <a:cs typeface="Arial"/>
            </a:rPr>
            <a:t>ro = 1,225 kg/m3</a:t>
          </a:r>
          <a:r>
            <a:rPr lang="en-US" cap="none" sz="1200" b="0" i="0" u="none" baseline="0">
              <a:latin typeface="Arial"/>
              <a:ea typeface="Arial"/>
              <a:cs typeface="Arial"/>
            </a:rPr>
            <a:t>).
- Vmax et Pmax sont également calculé au niveau de la mer.
- </a:t>
          </a:r>
          <a:r>
            <a:rPr lang="en-US" cap="none" sz="1200" b="1" i="0" u="none" baseline="0">
              <a:latin typeface="Arial"/>
              <a:ea typeface="Arial"/>
              <a:cs typeface="Arial"/>
            </a:rPr>
            <a:t>Range</a:t>
          </a:r>
          <a:r>
            <a:rPr lang="en-US" cap="none" sz="1200" b="0" i="0" u="none" baseline="0">
              <a:latin typeface="Arial"/>
              <a:ea typeface="Arial"/>
              <a:cs typeface="Arial"/>
            </a:rPr>
            <a:t> : c'est la distance franchissable </a:t>
          </a:r>
          <a:r>
            <a:rPr lang="en-US" cap="none" sz="1200" b="1" i="0" u="none" baseline="0">
              <a:latin typeface="Arial"/>
              <a:ea typeface="Arial"/>
              <a:cs typeface="Arial"/>
            </a:rPr>
            <a:t>résiduelle</a:t>
          </a:r>
          <a:r>
            <a:rPr lang="en-US" cap="none" sz="1200" b="0" i="0" u="none" baseline="0">
              <a:latin typeface="Arial"/>
              <a:ea typeface="Arial"/>
              <a:cs typeface="Arial"/>
            </a:rPr>
            <a:t> théorique </a:t>
          </a:r>
          <a:r>
            <a:rPr lang="en-US" cap="none" sz="1200" b="1" i="0" u="none" baseline="0">
              <a:latin typeface="Arial"/>
              <a:ea typeface="Arial"/>
              <a:cs typeface="Arial"/>
            </a:rPr>
            <a:t>"à sec</a:t>
          </a:r>
          <a:r>
            <a:rPr lang="en-US" cap="none" sz="1200" b="0" i="0" u="none" baseline="0">
              <a:latin typeface="Arial"/>
              <a:ea typeface="Arial"/>
              <a:cs typeface="Arial"/>
            </a:rPr>
            <a:t>"</a:t>
          </a:r>
          <a:r>
            <a:rPr lang="en-US" cap="none" sz="1200" b="0" i="0" u="none" baseline="0">
              <a:latin typeface="Arial"/>
              <a:ea typeface="Arial"/>
              <a:cs typeface="Arial"/>
            </a:rPr>
            <a:t>. 
     Elle est calculée à 2400 m d'altitude et 75 % de puissance (</a:t>
          </a:r>
          <a:r>
            <a:rPr lang="en-US" cap="none" sz="1200" b="0" i="1" u="none" baseline="0">
              <a:latin typeface="Arial"/>
              <a:ea typeface="Arial"/>
              <a:cs typeface="Arial"/>
            </a:rPr>
            <a:t>autrement dit
     plein gaz</a:t>
          </a:r>
          <a:r>
            <a:rPr lang="en-US" cap="none" sz="1200" b="0" i="0" u="none" baseline="0">
              <a:latin typeface="Arial"/>
              <a:ea typeface="Arial"/>
              <a:cs typeface="Arial"/>
            </a:rPr>
            <a:t>), </a:t>
          </a:r>
          <a:r>
            <a:rPr lang="en-US" cap="none" sz="1200" b="0" i="0" u="none" baseline="0">
              <a:solidFill>
                <a:srgbClr val="FF0000"/>
              </a:solidFill>
              <a:latin typeface="Arial"/>
              <a:ea typeface="Arial"/>
              <a:cs typeface="Arial"/>
            </a:rPr>
            <a:t>sans aucune réserve</a:t>
          </a:r>
          <a:r>
            <a:rPr lang="en-US" cap="none" sz="1200" b="0" i="0" u="none" baseline="0">
              <a:latin typeface="Arial"/>
              <a:ea typeface="Arial"/>
              <a:cs typeface="Arial"/>
            </a:rPr>
            <a:t>, et avec la seule quantité d'essence de
     complément (</a:t>
          </a:r>
          <a:r>
            <a:rPr lang="en-US" cap="none" sz="1200" b="0" i="1" u="none" baseline="0">
              <a:latin typeface="Arial"/>
              <a:ea typeface="Arial"/>
              <a:cs typeface="Arial"/>
            </a:rPr>
            <a:t>sans dépassement de "Md", la masse maxi au décolage</a:t>
          </a:r>
          <a:r>
            <a:rPr lang="en-US" cap="none" sz="1200" b="0" i="0" u="none" baseline="0">
              <a:latin typeface="Arial"/>
              <a:ea typeface="Arial"/>
              <a:cs typeface="Arial"/>
            </a:rPr>
            <a:t>).</a:t>
          </a:r>
        </a:p>
      </xdr:txBody>
    </xdr:sp>
    <xdr:clientData/>
  </xdr:twoCellAnchor>
  <xdr:twoCellAnchor>
    <xdr:from>
      <xdr:col>5</xdr:col>
      <xdr:colOff>190500</xdr:colOff>
      <xdr:row>20</xdr:row>
      <xdr:rowOff>152400</xdr:rowOff>
    </xdr:from>
    <xdr:to>
      <xdr:col>11</xdr:col>
      <xdr:colOff>419100</xdr:colOff>
      <xdr:row>30</xdr:row>
      <xdr:rowOff>28575</xdr:rowOff>
    </xdr:to>
    <xdr:sp>
      <xdr:nvSpPr>
        <xdr:cNvPr id="13" name="TextBox 16"/>
        <xdr:cNvSpPr txBox="1">
          <a:spLocks noChangeArrowheads="1"/>
        </xdr:cNvSpPr>
      </xdr:nvSpPr>
      <xdr:spPr>
        <a:xfrm>
          <a:off x="4429125" y="4010025"/>
          <a:ext cx="3514725" cy="1781175"/>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Masse des occupants
</a:t>
          </a:r>
          <a:r>
            <a:rPr lang="en-US" cap="none" sz="1200" b="0" i="0" u="none" baseline="0">
              <a:latin typeface="Arial"/>
              <a:ea typeface="Arial"/>
              <a:cs typeface="Arial"/>
            </a:rPr>
            <a:t>Réglementairement elle est de :
  - 77 kg en catégorie "Normale" et "Utilitaire"
  - 86 kg en catégorie "Acrobatique"
                                         (FAR &amp; JAR-23)
  - 78 kg en catégorie ULM "français"
  - 90 kg en catégorie ULM "allemand"
</a:t>
          </a:r>
        </a:p>
      </xdr:txBody>
    </xdr:sp>
    <xdr:clientData/>
  </xdr:twoCellAnchor>
  <xdr:twoCellAnchor>
    <xdr:from>
      <xdr:col>6</xdr:col>
      <xdr:colOff>257175</xdr:colOff>
      <xdr:row>30</xdr:row>
      <xdr:rowOff>9525</xdr:rowOff>
    </xdr:from>
    <xdr:to>
      <xdr:col>6</xdr:col>
      <xdr:colOff>257175</xdr:colOff>
      <xdr:row>35</xdr:row>
      <xdr:rowOff>0</xdr:rowOff>
    </xdr:to>
    <xdr:sp>
      <xdr:nvSpPr>
        <xdr:cNvPr id="14" name="Line 18"/>
        <xdr:cNvSpPr>
          <a:spLocks/>
        </xdr:cNvSpPr>
      </xdr:nvSpPr>
      <xdr:spPr>
        <a:xfrm flipV="1">
          <a:off x="4981575" y="5772150"/>
          <a:ext cx="0" cy="9620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6</xdr:row>
      <xdr:rowOff>47625</xdr:rowOff>
    </xdr:from>
    <xdr:to>
      <xdr:col>11</xdr:col>
      <xdr:colOff>419100</xdr:colOff>
      <xdr:row>20</xdr:row>
      <xdr:rowOff>0</xdr:rowOff>
    </xdr:to>
    <xdr:sp>
      <xdr:nvSpPr>
        <xdr:cNvPr id="15" name="TextBox 19"/>
        <xdr:cNvSpPr txBox="1">
          <a:spLocks noChangeArrowheads="1"/>
        </xdr:cNvSpPr>
      </xdr:nvSpPr>
      <xdr:spPr>
        <a:xfrm>
          <a:off x="2495550" y="1238250"/>
          <a:ext cx="5448300" cy="261937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400" b="1" i="0" u="none" baseline="0">
              <a:latin typeface="Arial"/>
              <a:ea typeface="Arial"/>
              <a:cs typeface="Arial"/>
            </a:rPr>
            <a:t>Méthode de calcul des masses
</a:t>
          </a:r>
          <a:r>
            <a:rPr lang="en-US" cap="none" sz="1200" b="0" i="0" u="none" baseline="0">
              <a:latin typeface="Arial"/>
              <a:ea typeface="Arial"/>
              <a:cs typeface="Arial"/>
            </a:rPr>
            <a:t>
1) Toutes les places disponibles dans l'appareil sont occupées,
2) Le réservoir est rempli  </a:t>
          </a:r>
          <a:r>
            <a:rPr lang="en-US" cap="none" sz="1200" b="1" i="0" u="none" baseline="0">
              <a:latin typeface="Arial"/>
              <a:ea typeface="Arial"/>
              <a:cs typeface="Arial"/>
            </a:rPr>
            <a:t>sans dépasser "Md"</a:t>
          </a:r>
          <a:r>
            <a:rPr lang="en-US" cap="none" sz="1200" b="0" i="0" u="none" baseline="0">
              <a:latin typeface="Arial"/>
              <a:ea typeface="Arial"/>
              <a:cs typeface="Arial"/>
            </a:rPr>
            <a:t> (</a:t>
          </a:r>
          <a:r>
            <a:rPr lang="en-US" cap="none" sz="1200" b="0" i="1" u="none" baseline="0">
              <a:latin typeface="Arial"/>
              <a:ea typeface="Arial"/>
              <a:cs typeface="Arial"/>
            </a:rPr>
            <a:t>la masse au décollage</a:t>
          </a:r>
          <a:r>
            <a:rPr lang="en-US" cap="none" sz="1200" b="0" i="0" u="none" baseline="0">
              <a:latin typeface="Arial"/>
              <a:ea typeface="Arial"/>
              <a:cs typeface="Arial"/>
            </a:rPr>
            <a:t>),
3) Si le réservoir est plein, Md est complété avec des bagages.
En cas d'absence d'indication de capacité de réservoir, la marge de masse à emportée est portée dans la colonne bagage.
Selon le degré d'insuffisance du litrage de carburant au décollage (</a:t>
          </a:r>
          <a:r>
            <a:rPr lang="en-US" cap="none" sz="1200" b="0" i="1" u="none" baseline="0">
              <a:latin typeface="Arial"/>
              <a:ea typeface="Arial"/>
              <a:cs typeface="Arial"/>
            </a:rPr>
            <a:t>tous les sièges étant occupés</a:t>
          </a:r>
          <a:r>
            <a:rPr lang="en-US" cap="none" sz="1200" b="0" i="0" u="none" baseline="0">
              <a:latin typeface="Arial"/>
              <a:ea typeface="Arial"/>
              <a:cs typeface="Arial"/>
            </a:rPr>
            <a:t>) une alerte colorée (rose et rouge) est donnée.</a:t>
          </a:r>
        </a:p>
      </xdr:txBody>
    </xdr:sp>
    <xdr:clientData/>
  </xdr:twoCellAnchor>
  <xdr:twoCellAnchor>
    <xdr:from>
      <xdr:col>12</xdr:col>
      <xdr:colOff>247650</xdr:colOff>
      <xdr:row>50</xdr:row>
      <xdr:rowOff>0</xdr:rowOff>
    </xdr:from>
    <xdr:to>
      <xdr:col>12</xdr:col>
      <xdr:colOff>247650</xdr:colOff>
      <xdr:row>52</xdr:row>
      <xdr:rowOff>190500</xdr:rowOff>
    </xdr:to>
    <xdr:sp>
      <xdr:nvSpPr>
        <xdr:cNvPr id="16" name="Line 22"/>
        <xdr:cNvSpPr>
          <a:spLocks/>
        </xdr:cNvSpPr>
      </xdr:nvSpPr>
      <xdr:spPr>
        <a:xfrm flipV="1">
          <a:off x="8334375" y="95059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295275</xdr:colOff>
      <xdr:row>50</xdr:row>
      <xdr:rowOff>171450</xdr:rowOff>
    </xdr:from>
    <xdr:to>
      <xdr:col>18</xdr:col>
      <xdr:colOff>295275</xdr:colOff>
      <xdr:row>53</xdr:row>
      <xdr:rowOff>0</xdr:rowOff>
    </xdr:to>
    <xdr:sp>
      <xdr:nvSpPr>
        <xdr:cNvPr id="17" name="Line 23"/>
        <xdr:cNvSpPr>
          <a:spLocks/>
        </xdr:cNvSpPr>
      </xdr:nvSpPr>
      <xdr:spPr>
        <a:xfrm flipV="1">
          <a:off x="10677525" y="9677400"/>
          <a:ext cx="0" cy="4191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457200</xdr:colOff>
      <xdr:row>6</xdr:row>
      <xdr:rowOff>47625</xdr:rowOff>
    </xdr:from>
    <xdr:to>
      <xdr:col>36</xdr:col>
      <xdr:colOff>476250</xdr:colOff>
      <xdr:row>19</xdr:row>
      <xdr:rowOff>123825</xdr:rowOff>
    </xdr:to>
    <xdr:sp>
      <xdr:nvSpPr>
        <xdr:cNvPr id="18" name="TextBox 24"/>
        <xdr:cNvSpPr txBox="1">
          <a:spLocks noChangeArrowheads="1"/>
        </xdr:cNvSpPr>
      </xdr:nvSpPr>
      <xdr:spPr>
        <a:xfrm>
          <a:off x="16887825" y="1238250"/>
          <a:ext cx="3752850" cy="2552700"/>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Surface des empennages
</a:t>
          </a:r>
          <a:r>
            <a:rPr lang="en-US" cap="none" sz="1200" b="0" i="0" u="none" baseline="0">
              <a:latin typeface="Arial"/>
              <a:ea typeface="Arial"/>
              <a:cs typeface="Arial"/>
            </a:rPr>
            <a:t>En général, et pour une stabilité "normale" la surface relative cumulée des empennages (</a:t>
          </a:r>
          <a:r>
            <a:rPr lang="en-US" cap="none" sz="1200" b="0" i="1" u="none" baseline="0">
              <a:latin typeface="Arial"/>
              <a:ea typeface="Arial"/>
              <a:cs typeface="Arial"/>
            </a:rPr>
            <a:t>horizontal + vertical</a:t>
          </a:r>
          <a:r>
            <a:rPr lang="en-US" cap="none" sz="1200" b="0" i="0" u="none" baseline="0">
              <a:latin typeface="Arial"/>
              <a:ea typeface="Arial"/>
              <a:cs typeface="Arial"/>
            </a:rPr>
            <a:t>) est de l'ordre de 30 % de celle de l'aile.
Dans le monde ULM où la surface des ailes est abondante, la surface relative des empennages peut descendre à 25 %, voire à 20 % lorsque le sous-dimensionnement est manifeste.</a:t>
          </a:r>
        </a:p>
      </xdr:txBody>
    </xdr:sp>
    <xdr:clientData/>
  </xdr:twoCellAnchor>
  <xdr:twoCellAnchor>
    <xdr:from>
      <xdr:col>38</xdr:col>
      <xdr:colOff>47625</xdr:colOff>
      <xdr:row>6</xdr:row>
      <xdr:rowOff>38100</xdr:rowOff>
    </xdr:from>
    <xdr:to>
      <xdr:col>43</xdr:col>
      <xdr:colOff>428625</xdr:colOff>
      <xdr:row>29</xdr:row>
      <xdr:rowOff>47625</xdr:rowOff>
    </xdr:to>
    <xdr:sp>
      <xdr:nvSpPr>
        <xdr:cNvPr id="19" name="TextBox 25"/>
        <xdr:cNvSpPr txBox="1">
          <a:spLocks noChangeArrowheads="1"/>
        </xdr:cNvSpPr>
      </xdr:nvSpPr>
      <xdr:spPr>
        <a:xfrm>
          <a:off x="20764500" y="1228725"/>
          <a:ext cx="2809875" cy="4391025"/>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Rendement hélice "Rh"
</a:t>
          </a:r>
          <a:r>
            <a:rPr lang="en-US" cap="none" sz="1200" b="0" i="0" u="none" baseline="0">
              <a:latin typeface="Arial"/>
              <a:ea typeface="Arial"/>
              <a:cs typeface="Arial"/>
            </a:rPr>
            <a:t>De manière générale rares sont les hélices totalement inadaptées (</a:t>
          </a:r>
          <a:r>
            <a:rPr lang="en-US" cap="none" sz="1200" b="0" i="1" u="none" baseline="0">
              <a:latin typeface="Arial"/>
              <a:ea typeface="Arial"/>
              <a:cs typeface="Arial"/>
            </a:rPr>
            <a:t>mais il y en a, surtout avec les configurations "exotiques"</a:t>
          </a:r>
          <a:r>
            <a:rPr lang="en-US" cap="none" sz="1200" b="0" i="0" u="none" baseline="0">
              <a:latin typeface="Arial"/>
              <a:ea typeface="Arial"/>
              <a:cs typeface="Arial"/>
            </a:rPr>
            <a:t>)
Le rendement maximum possible étant de 0,85   on accordera les rendements forfaitaires suivants :
  - 0,84 pour une Vmax &gt; 300 km/h
  - 0,82 pour   250 &lt; Vmax &lt; 300
  - 0,8  pour  Vmax d' environ 200 km/h
  - 0,78 pour Vmax d'environ 170 km/h
  - 0,75 à 0,7 pour Vmax inférieure à
                                                 140 km/h
Sinon  en première approximation prendre  Rh = 0,8
En cas de doute, prendre contact avec Inter-Action (</a:t>
          </a:r>
          <a:r>
            <a:rPr lang="en-US" cap="none" sz="1200" b="1" i="0" u="none" baseline="0">
              <a:latin typeface="Arial"/>
              <a:ea typeface="Arial"/>
              <a:cs typeface="Arial"/>
            </a:rPr>
            <a:t>http://inter.action.free.fr</a:t>
          </a:r>
          <a:r>
            <a:rPr lang="en-US" cap="none" sz="1200" b="0" i="0" u="none" baseline="0">
              <a:latin typeface="Arial"/>
              <a:ea typeface="Arial"/>
              <a:cs typeface="Arial"/>
            </a:rPr>
            <a:t>)</a:t>
          </a:r>
        </a:p>
      </xdr:txBody>
    </xdr:sp>
    <xdr:clientData/>
  </xdr:twoCellAnchor>
  <xdr:twoCellAnchor>
    <xdr:from>
      <xdr:col>36</xdr:col>
      <xdr:colOff>257175</xdr:colOff>
      <xdr:row>19</xdr:row>
      <xdr:rowOff>114300</xdr:rowOff>
    </xdr:from>
    <xdr:to>
      <xdr:col>36</xdr:col>
      <xdr:colOff>257175</xdr:colOff>
      <xdr:row>33</xdr:row>
      <xdr:rowOff>0</xdr:rowOff>
    </xdr:to>
    <xdr:sp>
      <xdr:nvSpPr>
        <xdr:cNvPr id="20" name="Line 27"/>
        <xdr:cNvSpPr>
          <a:spLocks/>
        </xdr:cNvSpPr>
      </xdr:nvSpPr>
      <xdr:spPr>
        <a:xfrm flipV="1">
          <a:off x="20421600" y="3781425"/>
          <a:ext cx="0" cy="25527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25</xdr:row>
      <xdr:rowOff>28575</xdr:rowOff>
    </xdr:from>
    <xdr:to>
      <xdr:col>16</xdr:col>
      <xdr:colOff>495300</xdr:colOff>
      <xdr:row>30</xdr:row>
      <xdr:rowOff>28575</xdr:rowOff>
    </xdr:to>
    <xdr:sp>
      <xdr:nvSpPr>
        <xdr:cNvPr id="21" name="TextBox 28"/>
        <xdr:cNvSpPr txBox="1">
          <a:spLocks noChangeArrowheads="1"/>
        </xdr:cNvSpPr>
      </xdr:nvSpPr>
      <xdr:spPr>
        <a:xfrm>
          <a:off x="8086725" y="4838700"/>
          <a:ext cx="1543050" cy="952500"/>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400" b="1" i="0" u="none" baseline="0">
              <a:latin typeface="Arial"/>
              <a:ea typeface="Arial"/>
              <a:cs typeface="Arial"/>
            </a:rPr>
            <a:t>Cycle
 </a:t>
          </a:r>
          <a:r>
            <a:rPr lang="en-US" cap="none" sz="1200" b="0" i="0" u="none" baseline="0">
              <a:latin typeface="Arial"/>
              <a:ea typeface="Arial"/>
              <a:cs typeface="Arial"/>
            </a:rPr>
            <a:t>Tapez :</a:t>
          </a:r>
          <a:r>
            <a:rPr lang="en-US" cap="none" sz="1200" b="0" i="0" u="none" baseline="0">
              <a:latin typeface="Arial"/>
              <a:ea typeface="Arial"/>
              <a:cs typeface="Arial"/>
            </a:rPr>
            <a:t>
 </a:t>
          </a:r>
          <a:r>
            <a:rPr lang="en-US" cap="none" sz="1200" b="1" i="0" u="none" baseline="0">
              <a:latin typeface="Arial"/>
              <a:ea typeface="Arial"/>
              <a:cs typeface="Arial"/>
            </a:rPr>
            <a:t>2T  </a:t>
          </a:r>
          <a:r>
            <a:rPr lang="en-US" cap="none" sz="1200" b="0" i="0" u="none" baseline="0">
              <a:latin typeface="Arial"/>
              <a:ea typeface="Arial"/>
              <a:cs typeface="Arial"/>
            </a:rPr>
            <a:t> pour du 2 Temps
 </a:t>
          </a:r>
          <a:r>
            <a:rPr lang="en-US" cap="none" sz="1200" b="1" i="0" u="none" baseline="0">
              <a:latin typeface="Arial"/>
              <a:ea typeface="Arial"/>
              <a:cs typeface="Arial"/>
            </a:rPr>
            <a:t>4T </a:t>
          </a:r>
          <a:r>
            <a:rPr lang="en-US" cap="none" sz="1200" b="0" i="0" u="none" baseline="0">
              <a:latin typeface="Arial"/>
              <a:ea typeface="Arial"/>
              <a:cs typeface="Arial"/>
            </a:rPr>
            <a:t>  pour du 4 Temps</a:t>
          </a:r>
        </a:p>
      </xdr:txBody>
    </xdr:sp>
    <xdr:clientData/>
  </xdr:twoCellAnchor>
  <xdr:twoCellAnchor>
    <xdr:from>
      <xdr:col>9</xdr:col>
      <xdr:colOff>257175</xdr:colOff>
      <xdr:row>32</xdr:row>
      <xdr:rowOff>104775</xdr:rowOff>
    </xdr:from>
    <xdr:to>
      <xdr:col>9</xdr:col>
      <xdr:colOff>257175</xdr:colOff>
      <xdr:row>34</xdr:row>
      <xdr:rowOff>200025</xdr:rowOff>
    </xdr:to>
    <xdr:sp>
      <xdr:nvSpPr>
        <xdr:cNvPr id="22" name="Line 29"/>
        <xdr:cNvSpPr>
          <a:spLocks/>
        </xdr:cNvSpPr>
      </xdr:nvSpPr>
      <xdr:spPr>
        <a:xfrm flipV="1">
          <a:off x="6734175" y="6248400"/>
          <a:ext cx="0" cy="47625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32</xdr:row>
      <xdr:rowOff>104775</xdr:rowOff>
    </xdr:from>
    <xdr:to>
      <xdr:col>15</xdr:col>
      <xdr:colOff>247650</xdr:colOff>
      <xdr:row>32</xdr:row>
      <xdr:rowOff>104775</xdr:rowOff>
    </xdr:to>
    <xdr:sp>
      <xdr:nvSpPr>
        <xdr:cNvPr id="23" name="Line 30"/>
        <xdr:cNvSpPr>
          <a:spLocks/>
        </xdr:cNvSpPr>
      </xdr:nvSpPr>
      <xdr:spPr>
        <a:xfrm>
          <a:off x="6734175" y="6248400"/>
          <a:ext cx="2124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30</xdr:row>
      <xdr:rowOff>28575</xdr:rowOff>
    </xdr:from>
    <xdr:to>
      <xdr:col>15</xdr:col>
      <xdr:colOff>247650</xdr:colOff>
      <xdr:row>32</xdr:row>
      <xdr:rowOff>104775</xdr:rowOff>
    </xdr:to>
    <xdr:sp>
      <xdr:nvSpPr>
        <xdr:cNvPr id="24" name="Line 31"/>
        <xdr:cNvSpPr>
          <a:spLocks/>
        </xdr:cNvSpPr>
      </xdr:nvSpPr>
      <xdr:spPr>
        <a:xfrm flipV="1">
          <a:off x="8858250" y="5791200"/>
          <a:ext cx="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533400</xdr:colOff>
      <xdr:row>6</xdr:row>
      <xdr:rowOff>38100</xdr:rowOff>
    </xdr:from>
    <xdr:to>
      <xdr:col>49</xdr:col>
      <xdr:colOff>552450</xdr:colOff>
      <xdr:row>28</xdr:row>
      <xdr:rowOff>38100</xdr:rowOff>
    </xdr:to>
    <xdr:sp>
      <xdr:nvSpPr>
        <xdr:cNvPr id="25" name="TextBox 73"/>
        <xdr:cNvSpPr txBox="1">
          <a:spLocks noChangeArrowheads="1"/>
        </xdr:cNvSpPr>
      </xdr:nvSpPr>
      <xdr:spPr>
        <a:xfrm>
          <a:off x="23679150" y="1228725"/>
          <a:ext cx="4171950" cy="419100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a:t>
          </a:r>
          <a:r>
            <a:rPr lang="en-US" cap="none" sz="1400" b="1" i="0" u="none" baseline="0">
              <a:latin typeface="Arial"/>
              <a:ea typeface="Arial"/>
              <a:cs typeface="Arial"/>
            </a:rPr>
            <a:t>Pour se faire une petite idée
           de l'étendu des déficiences...
</a:t>
          </a:r>
          <a:r>
            <a:rPr lang="en-US" cap="none" sz="1200" b="0" i="0" u="none" baseline="0">
              <a:latin typeface="Arial"/>
              <a:ea typeface="Arial"/>
              <a:cs typeface="Arial"/>
            </a:rPr>
            <a:t>
  Le </a:t>
          </a:r>
          <a:r>
            <a:rPr lang="en-US" cap="none" sz="1200" b="1" i="0" u="none" baseline="0">
              <a:latin typeface="Arial"/>
              <a:ea typeface="Arial"/>
              <a:cs typeface="Arial"/>
            </a:rPr>
            <a:t>SCxo</a:t>
          </a:r>
          <a:r>
            <a:rPr lang="en-US" cap="none" sz="1200" b="0" i="0" u="none" baseline="0">
              <a:latin typeface="Arial"/>
              <a:ea typeface="Arial"/>
              <a:cs typeface="Arial"/>
            </a:rPr>
            <a:t> représente  la surface de traînée parasite pure d'un appareil. C'est approximativement la surface d'une plaque plane carrée placée </a:t>
          </a:r>
          <a:r>
            <a:rPr lang="en-US" cap="none" sz="1200" b="1" i="0" u="none" baseline="0">
              <a:latin typeface="Arial"/>
              <a:ea typeface="Arial"/>
              <a:cs typeface="Arial"/>
            </a:rPr>
            <a:t>perpendiculairement</a:t>
          </a:r>
          <a:r>
            <a:rPr lang="en-US" cap="none" sz="1200" b="0" i="0" u="none" baseline="0">
              <a:latin typeface="Arial"/>
              <a:ea typeface="Arial"/>
              <a:cs typeface="Arial"/>
            </a:rPr>
            <a:t> à l'écoulement.
- La colonne intitulée </a:t>
          </a:r>
          <a:r>
            <a:rPr lang="en-US" cap="none" sz="1200" b="1" i="0" u="none" baseline="0">
              <a:latin typeface="Arial"/>
              <a:ea typeface="Arial"/>
              <a:cs typeface="Arial"/>
            </a:rPr>
            <a:t>"Obtenu"</a:t>
          </a:r>
          <a:r>
            <a:rPr lang="en-US" cap="none" sz="1200" b="0" i="0" u="none" baseline="0">
              <a:latin typeface="Arial"/>
              <a:ea typeface="Arial"/>
              <a:cs typeface="Arial"/>
            </a:rPr>
            <a:t> donne la dimension d'un des côtés de la plaque plane carrée représentative de l'avion analysé.
- La colonne intitulée </a:t>
          </a:r>
          <a:r>
            <a:rPr lang="en-US" cap="none" sz="1200" b="1" i="0" u="none" baseline="0">
              <a:latin typeface="Arial"/>
              <a:ea typeface="Arial"/>
              <a:cs typeface="Arial"/>
            </a:rPr>
            <a:t>"Limite"</a:t>
          </a:r>
          <a:r>
            <a:rPr lang="en-US" cap="none" sz="1200" b="0" i="0" u="none" baseline="0">
              <a:latin typeface="Arial"/>
              <a:ea typeface="Arial"/>
              <a:cs typeface="Arial"/>
            </a:rPr>
            <a:t> donne la dimension du carré représentatif d'un appareil de </a:t>
          </a:r>
          <a:r>
            <a:rPr lang="en-US" cap="none" sz="1200" b="1" i="0" u="none" baseline="0">
              <a:latin typeface="Arial"/>
              <a:ea typeface="Arial"/>
              <a:cs typeface="Arial"/>
            </a:rPr>
            <a:t>même surface mouillée</a:t>
          </a:r>
          <a:r>
            <a:rPr lang="en-US" cap="none" sz="1200" b="0" i="0" u="none" baseline="0">
              <a:latin typeface="Arial"/>
              <a:ea typeface="Arial"/>
              <a:cs typeface="Arial"/>
            </a:rPr>
            <a:t>, mais qui n'aurait aucune déficience (</a:t>
          </a:r>
          <a:r>
            <a:rPr lang="en-US" cap="none" sz="1200" b="0" i="1" u="none" baseline="0">
              <a:latin typeface="Arial"/>
              <a:ea typeface="Arial"/>
              <a:cs typeface="Arial"/>
            </a:rPr>
            <a:t>aérodynamique parfaite - Cfe = 3 ‰</a:t>
          </a:r>
          <a:r>
            <a:rPr lang="en-US" cap="none" sz="1200" b="0" i="0" u="none" baseline="0">
              <a:latin typeface="Arial"/>
              <a:ea typeface="Arial"/>
              <a:cs typeface="Arial"/>
            </a:rPr>
            <a:t>).
- La dernière colonne donne </a:t>
          </a:r>
          <a:r>
            <a:rPr lang="en-US" cap="none" sz="1200" b="1" i="0" u="none" baseline="0">
              <a:latin typeface="Arial"/>
              <a:ea typeface="Arial"/>
              <a:cs typeface="Arial"/>
            </a:rPr>
            <a:t>la puissance qu'il suffirait d'installer</a:t>
          </a:r>
          <a:r>
            <a:rPr lang="en-US" cap="none" sz="1200" b="0" i="0" u="none" baseline="0">
              <a:latin typeface="Arial"/>
              <a:ea typeface="Arial"/>
              <a:cs typeface="Arial"/>
            </a:rPr>
            <a:t> pour que cet appareil à l'aérodynamique parfaite atteigne la même vitesse maximale que l'appareil analysé, avec les mêmes contraintes de chargement (</a:t>
          </a:r>
          <a:r>
            <a:rPr lang="en-US" cap="none" sz="1200" b="0" i="1" u="none" baseline="0">
              <a:latin typeface="Arial"/>
              <a:ea typeface="Arial"/>
              <a:cs typeface="Arial"/>
            </a:rPr>
            <a:t>càd avec la même traînée induite</a:t>
          </a:r>
          <a:r>
            <a:rPr lang="en-US" cap="none" sz="1200" b="0" i="0" u="none" baseline="0">
              <a:latin typeface="Arial"/>
              <a:ea typeface="Arial"/>
              <a:cs typeface="Arial"/>
            </a:rPr>
            <a:t>).</a:t>
          </a:r>
        </a:p>
      </xdr:txBody>
    </xdr:sp>
    <xdr:clientData/>
  </xdr:twoCellAnchor>
  <xdr:twoCellAnchor>
    <xdr:from>
      <xdr:col>42</xdr:col>
      <xdr:colOff>142875</xdr:colOff>
      <xdr:row>49</xdr:row>
      <xdr:rowOff>171450</xdr:rowOff>
    </xdr:from>
    <xdr:to>
      <xdr:col>42</xdr:col>
      <xdr:colOff>142875</xdr:colOff>
      <xdr:row>51</xdr:row>
      <xdr:rowOff>142875</xdr:rowOff>
    </xdr:to>
    <xdr:sp>
      <xdr:nvSpPr>
        <xdr:cNvPr id="26" name="Line 75"/>
        <xdr:cNvSpPr>
          <a:spLocks/>
        </xdr:cNvSpPr>
      </xdr:nvSpPr>
      <xdr:spPr>
        <a:xfrm flipV="1">
          <a:off x="23031450" y="9477375"/>
          <a:ext cx="0" cy="3714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142875</xdr:colOff>
      <xdr:row>51</xdr:row>
      <xdr:rowOff>142875</xdr:rowOff>
    </xdr:from>
    <xdr:to>
      <xdr:col>43</xdr:col>
      <xdr:colOff>447675</xdr:colOff>
      <xdr:row>51</xdr:row>
      <xdr:rowOff>142875</xdr:rowOff>
    </xdr:to>
    <xdr:sp>
      <xdr:nvSpPr>
        <xdr:cNvPr id="27" name="Line 76"/>
        <xdr:cNvSpPr>
          <a:spLocks/>
        </xdr:cNvSpPr>
      </xdr:nvSpPr>
      <xdr:spPr>
        <a:xfrm>
          <a:off x="23031450" y="9848850"/>
          <a:ext cx="5619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438150</xdr:colOff>
      <xdr:row>51</xdr:row>
      <xdr:rowOff>123825</xdr:rowOff>
    </xdr:from>
    <xdr:to>
      <xdr:col>43</xdr:col>
      <xdr:colOff>438150</xdr:colOff>
      <xdr:row>57</xdr:row>
      <xdr:rowOff>9525</xdr:rowOff>
    </xdr:to>
    <xdr:sp>
      <xdr:nvSpPr>
        <xdr:cNvPr id="28" name="Line 77"/>
        <xdr:cNvSpPr>
          <a:spLocks/>
        </xdr:cNvSpPr>
      </xdr:nvSpPr>
      <xdr:spPr>
        <a:xfrm flipV="1">
          <a:off x="23583900" y="9829800"/>
          <a:ext cx="0" cy="10572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447675</xdr:colOff>
      <xdr:row>28</xdr:row>
      <xdr:rowOff>38100</xdr:rowOff>
    </xdr:from>
    <xdr:to>
      <xdr:col>46</xdr:col>
      <xdr:colOff>466725</xdr:colOff>
      <xdr:row>30</xdr:row>
      <xdr:rowOff>0</xdr:rowOff>
    </xdr:to>
    <xdr:sp>
      <xdr:nvSpPr>
        <xdr:cNvPr id="29" name="Line 79"/>
        <xdr:cNvSpPr>
          <a:spLocks/>
        </xdr:cNvSpPr>
      </xdr:nvSpPr>
      <xdr:spPr>
        <a:xfrm flipH="1" flipV="1">
          <a:off x="24850725" y="5419725"/>
          <a:ext cx="9525" cy="3429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314325</xdr:colOff>
      <xdr:row>28</xdr:row>
      <xdr:rowOff>38100</xdr:rowOff>
    </xdr:from>
    <xdr:to>
      <xdr:col>44</xdr:col>
      <xdr:colOff>314325</xdr:colOff>
      <xdr:row>34</xdr:row>
      <xdr:rowOff>0</xdr:rowOff>
    </xdr:to>
    <xdr:sp>
      <xdr:nvSpPr>
        <xdr:cNvPr id="30" name="Line 80"/>
        <xdr:cNvSpPr>
          <a:spLocks/>
        </xdr:cNvSpPr>
      </xdr:nvSpPr>
      <xdr:spPr>
        <a:xfrm flipV="1">
          <a:off x="24031575" y="5419725"/>
          <a:ext cx="0" cy="11049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352425</xdr:colOff>
      <xdr:row>30</xdr:row>
      <xdr:rowOff>104775</xdr:rowOff>
    </xdr:from>
    <xdr:to>
      <xdr:col>44</xdr:col>
      <xdr:colOff>314325</xdr:colOff>
      <xdr:row>33</xdr:row>
      <xdr:rowOff>180975</xdr:rowOff>
    </xdr:to>
    <xdr:sp>
      <xdr:nvSpPr>
        <xdr:cNvPr id="31" name="Line 81"/>
        <xdr:cNvSpPr>
          <a:spLocks/>
        </xdr:cNvSpPr>
      </xdr:nvSpPr>
      <xdr:spPr>
        <a:xfrm flipH="1">
          <a:off x="23498175" y="5867400"/>
          <a:ext cx="533400" cy="647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466725</xdr:colOff>
      <xdr:row>6</xdr:row>
      <xdr:rowOff>47625</xdr:rowOff>
    </xdr:from>
    <xdr:to>
      <xdr:col>29</xdr:col>
      <xdr:colOff>304800</xdr:colOff>
      <xdr:row>26</xdr:row>
      <xdr:rowOff>76200</xdr:rowOff>
    </xdr:to>
    <xdr:sp>
      <xdr:nvSpPr>
        <xdr:cNvPr id="32" name="TextBox 82"/>
        <xdr:cNvSpPr txBox="1">
          <a:spLocks noChangeArrowheads="1"/>
        </xdr:cNvSpPr>
      </xdr:nvSpPr>
      <xdr:spPr>
        <a:xfrm>
          <a:off x="14049375" y="1238250"/>
          <a:ext cx="2686050" cy="3838575"/>
        </a:xfrm>
        <a:prstGeom prst="rect">
          <a:avLst/>
        </a:prstGeom>
        <a:solidFill>
          <a:srgbClr val="FF99CC"/>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Explication Procédurale
</a:t>
          </a:r>
          <a:r>
            <a:rPr lang="en-US" cap="none" sz="1200" b="0" i="0" u="none" baseline="0">
              <a:latin typeface="Arial"/>
              <a:ea typeface="Arial"/>
              <a:cs typeface="Arial"/>
            </a:rPr>
            <a:t>Les colonnes </a:t>
          </a:r>
          <a:r>
            <a:rPr lang="en-US" cap="none" sz="1200" b="1" i="0" u="none" baseline="0">
              <a:latin typeface="Arial"/>
              <a:ea typeface="Arial"/>
              <a:cs typeface="Arial"/>
            </a:rPr>
            <a:t>Vcr</a:t>
          </a:r>
          <a:r>
            <a:rPr lang="en-US" cap="none" sz="1200" b="0" i="0" u="none" baseline="0">
              <a:latin typeface="Arial"/>
              <a:ea typeface="Arial"/>
              <a:cs typeface="Arial"/>
            </a:rPr>
            <a:t> et </a:t>
          </a:r>
          <a:r>
            <a:rPr lang="en-US" cap="none" sz="1200" b="1" i="0" u="none" baseline="0">
              <a:latin typeface="Arial"/>
              <a:ea typeface="Arial"/>
              <a:cs typeface="Arial"/>
            </a:rPr>
            <a:t>Vmax déclarée</a:t>
          </a:r>
          <a:r>
            <a:rPr lang="en-US" cap="none" sz="1200" b="0" i="0" u="none" baseline="0">
              <a:latin typeface="Arial"/>
              <a:ea typeface="Arial"/>
              <a:cs typeface="Arial"/>
            </a:rPr>
            <a:t> ne sont qu'indicatives. Seule la colonne blanche "</a:t>
          </a:r>
          <a:r>
            <a:rPr lang="en-US" cap="none" sz="1200" b="1" i="0" u="none" baseline="0">
              <a:solidFill>
                <a:srgbClr val="FF0000"/>
              </a:solidFill>
              <a:latin typeface="Arial"/>
              <a:ea typeface="Arial"/>
              <a:cs typeface="Arial"/>
            </a:rPr>
            <a:t>Vmax de calcul</a:t>
          </a:r>
          <a:r>
            <a:rPr lang="en-US" cap="none" sz="1200" b="0" i="0" u="none" baseline="0">
              <a:latin typeface="Arial"/>
              <a:ea typeface="Arial"/>
              <a:cs typeface="Arial"/>
            </a:rPr>
            <a:t>" est prise en compte pour le calcul.
Cela permet de vérifier la cohérence des valeurs déclarées en faisant un calcul à Vmax (</a:t>
          </a:r>
          <a:r>
            <a:rPr lang="en-US" cap="none" sz="1200" b="0" i="1" u="none" baseline="0">
              <a:latin typeface="Arial"/>
              <a:ea typeface="Arial"/>
              <a:cs typeface="Arial"/>
            </a:rPr>
            <a:t>avec Pmax</a:t>
          </a:r>
          <a:r>
            <a:rPr lang="en-US" cap="none" sz="1200" b="0" i="0" u="none" baseline="0">
              <a:latin typeface="Arial"/>
              <a:ea typeface="Arial"/>
              <a:cs typeface="Arial"/>
            </a:rPr>
            <a:t>), et un calcul à Vcr (</a:t>
          </a:r>
          <a:r>
            <a:rPr lang="en-US" cap="none" sz="1200" b="0" i="1" u="none" baseline="0">
              <a:latin typeface="Arial"/>
              <a:ea typeface="Arial"/>
              <a:cs typeface="Arial"/>
            </a:rPr>
            <a:t>croisière</a:t>
          </a:r>
          <a:r>
            <a:rPr lang="en-US" cap="none" sz="1200" b="0" i="0" u="none" baseline="0">
              <a:latin typeface="Arial"/>
              <a:ea typeface="Arial"/>
              <a:cs typeface="Arial"/>
            </a:rPr>
            <a:t>) avec Pcr.
Dans les 2 cas, évidemment, SCxo et Cfe (</a:t>
          </a:r>
          <a:r>
            <a:rPr lang="en-US" cap="none" sz="1200" b="0" i="1" u="none" baseline="0">
              <a:latin typeface="Arial"/>
              <a:ea typeface="Arial"/>
              <a:cs typeface="Arial"/>
            </a:rPr>
            <a:t>2 dernières colonnes</a:t>
          </a:r>
          <a:r>
            <a:rPr lang="en-US" cap="none" sz="1200" b="0" i="0" u="none" baseline="0">
              <a:latin typeface="Arial"/>
              <a:ea typeface="Arial"/>
              <a:cs typeface="Arial"/>
            </a:rPr>
            <a:t>) doivent être approximativement les mêmes (</a:t>
          </a:r>
          <a:r>
            <a:rPr lang="en-US" cap="none" sz="1200" b="0" i="1" u="none" baseline="0">
              <a:latin typeface="Arial"/>
              <a:ea typeface="Arial"/>
              <a:cs typeface="Arial"/>
            </a:rPr>
            <a:t>à la différence de traînée induite près, qui reste faible</a:t>
          </a:r>
          <a:r>
            <a:rPr lang="en-US" cap="none" sz="1200" b="0" i="0" u="none" baseline="0">
              <a:latin typeface="Arial"/>
              <a:ea typeface="Arial"/>
              <a:cs typeface="Arial"/>
            </a:rPr>
            <a:t>).</a:t>
          </a:r>
        </a:p>
      </xdr:txBody>
    </xdr:sp>
    <xdr:clientData/>
  </xdr:twoCellAnchor>
  <xdr:twoCellAnchor>
    <xdr:from>
      <xdr:col>25</xdr:col>
      <xdr:colOff>304800</xdr:colOff>
      <xdr:row>26</xdr:row>
      <xdr:rowOff>66675</xdr:rowOff>
    </xdr:from>
    <xdr:to>
      <xdr:col>25</xdr:col>
      <xdr:colOff>304800</xdr:colOff>
      <xdr:row>35</xdr:row>
      <xdr:rowOff>9525</xdr:rowOff>
    </xdr:to>
    <xdr:sp>
      <xdr:nvSpPr>
        <xdr:cNvPr id="33" name="Line 83"/>
        <xdr:cNvSpPr>
          <a:spLocks/>
        </xdr:cNvSpPr>
      </xdr:nvSpPr>
      <xdr:spPr>
        <a:xfrm flipV="1">
          <a:off x="14458950" y="5067300"/>
          <a:ext cx="0" cy="16764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304800</xdr:colOff>
      <xdr:row>26</xdr:row>
      <xdr:rowOff>76200</xdr:rowOff>
    </xdr:from>
    <xdr:to>
      <xdr:col>26</xdr:col>
      <xdr:colOff>304800</xdr:colOff>
      <xdr:row>34</xdr:row>
      <xdr:rowOff>0</xdr:rowOff>
    </xdr:to>
    <xdr:sp>
      <xdr:nvSpPr>
        <xdr:cNvPr id="34" name="Line 84"/>
        <xdr:cNvSpPr>
          <a:spLocks/>
        </xdr:cNvSpPr>
      </xdr:nvSpPr>
      <xdr:spPr>
        <a:xfrm flipV="1">
          <a:off x="15030450" y="5076825"/>
          <a:ext cx="0" cy="14478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314325</xdr:colOff>
      <xdr:row>26</xdr:row>
      <xdr:rowOff>76200</xdr:rowOff>
    </xdr:from>
    <xdr:to>
      <xdr:col>27</xdr:col>
      <xdr:colOff>314325</xdr:colOff>
      <xdr:row>34</xdr:row>
      <xdr:rowOff>0</xdr:rowOff>
    </xdr:to>
    <xdr:sp>
      <xdr:nvSpPr>
        <xdr:cNvPr id="35" name="Line 85"/>
        <xdr:cNvSpPr>
          <a:spLocks/>
        </xdr:cNvSpPr>
      </xdr:nvSpPr>
      <xdr:spPr>
        <a:xfrm flipV="1">
          <a:off x="15649575" y="5076825"/>
          <a:ext cx="0" cy="144780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457200</xdr:colOff>
      <xdr:row>20</xdr:row>
      <xdr:rowOff>66675</xdr:rowOff>
    </xdr:from>
    <xdr:to>
      <xdr:col>35</xdr:col>
      <xdr:colOff>428625</xdr:colOff>
      <xdr:row>29</xdr:row>
      <xdr:rowOff>28575</xdr:rowOff>
    </xdr:to>
    <xdr:sp>
      <xdr:nvSpPr>
        <xdr:cNvPr id="36" name="TextBox 86"/>
        <xdr:cNvSpPr txBox="1">
          <a:spLocks noChangeArrowheads="1"/>
        </xdr:cNvSpPr>
      </xdr:nvSpPr>
      <xdr:spPr>
        <a:xfrm>
          <a:off x="16887825" y="3924300"/>
          <a:ext cx="3219450" cy="1676400"/>
        </a:xfrm>
        <a:prstGeom prst="rect">
          <a:avLst/>
        </a:prstGeom>
        <a:solidFill>
          <a:srgbClr val="FF99CC"/>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Explication Procédurale
</a:t>
          </a:r>
          <a:r>
            <a:rPr lang="en-US" cap="none" sz="1200" b="1" i="0" u="none" baseline="0">
              <a:latin typeface="Arial"/>
              <a:ea typeface="Arial"/>
              <a:cs typeface="Arial"/>
            </a:rPr>
            <a:t>Haut</a:t>
          </a:r>
          <a:r>
            <a:rPr lang="en-US" cap="none" sz="1200" b="0" i="0" u="none" baseline="0">
              <a:latin typeface="Arial"/>
              <a:ea typeface="Arial"/>
              <a:cs typeface="Arial"/>
            </a:rPr>
            <a:t>eur et </a:t>
          </a:r>
          <a:r>
            <a:rPr lang="en-US" cap="none" sz="1200" b="1" i="0" u="none" baseline="0">
              <a:latin typeface="Arial"/>
              <a:ea typeface="Arial"/>
              <a:cs typeface="Arial"/>
            </a:rPr>
            <a:t>Larg</a:t>
          </a:r>
          <a:r>
            <a:rPr lang="en-US" cap="none" sz="1200" b="0" i="0" u="none" baseline="0">
              <a:latin typeface="Arial"/>
              <a:ea typeface="Arial"/>
              <a:cs typeface="Arial"/>
            </a:rPr>
            <a:t>eur sont à relever au niveau du maître-couple du fuselage.
Ks et Kf sont des coefficients de forme à relever sur les </a:t>
          </a:r>
          <a:r>
            <a:rPr lang="en-US" cap="none" sz="1200" b="1" i="0" u="none" baseline="0">
              <a:solidFill>
                <a:srgbClr val="FF0000"/>
              </a:solidFill>
              <a:latin typeface="Arial"/>
              <a:ea typeface="Arial"/>
              <a:cs typeface="Arial"/>
            </a:rPr>
            <a:t>abaques</a:t>
          </a:r>
          <a:r>
            <a:rPr lang="en-US" cap="none" sz="1200" b="0" i="0" u="none" baseline="0">
              <a:latin typeface="Arial"/>
              <a:ea typeface="Arial"/>
              <a:cs typeface="Arial"/>
            </a:rPr>
            <a:t> en cliquant sur les onglets en bas de pages</a:t>
          </a:r>
        </a:p>
      </xdr:txBody>
    </xdr:sp>
    <xdr:clientData/>
  </xdr:twoCellAnchor>
  <xdr:twoCellAnchor>
    <xdr:from>
      <xdr:col>30</xdr:col>
      <xdr:colOff>257175</xdr:colOff>
      <xdr:row>29</xdr:row>
      <xdr:rowOff>28575</xdr:rowOff>
    </xdr:from>
    <xdr:to>
      <xdr:col>30</xdr:col>
      <xdr:colOff>257175</xdr:colOff>
      <xdr:row>34</xdr:row>
      <xdr:rowOff>0</xdr:rowOff>
    </xdr:to>
    <xdr:sp>
      <xdr:nvSpPr>
        <xdr:cNvPr id="37" name="Line 87"/>
        <xdr:cNvSpPr>
          <a:spLocks/>
        </xdr:cNvSpPr>
      </xdr:nvSpPr>
      <xdr:spPr>
        <a:xfrm flipV="1">
          <a:off x="17278350" y="5600700"/>
          <a:ext cx="0" cy="9239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247650</xdr:colOff>
      <xdr:row>29</xdr:row>
      <xdr:rowOff>28575</xdr:rowOff>
    </xdr:from>
    <xdr:to>
      <xdr:col>31</xdr:col>
      <xdr:colOff>247650</xdr:colOff>
      <xdr:row>34</xdr:row>
      <xdr:rowOff>0</xdr:rowOff>
    </xdr:to>
    <xdr:sp>
      <xdr:nvSpPr>
        <xdr:cNvPr id="38" name="Line 88"/>
        <xdr:cNvSpPr>
          <a:spLocks/>
        </xdr:cNvSpPr>
      </xdr:nvSpPr>
      <xdr:spPr>
        <a:xfrm flipV="1">
          <a:off x="17754600" y="5600700"/>
          <a:ext cx="0" cy="9239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219075</xdr:colOff>
      <xdr:row>29</xdr:row>
      <xdr:rowOff>28575</xdr:rowOff>
    </xdr:from>
    <xdr:to>
      <xdr:col>32</xdr:col>
      <xdr:colOff>219075</xdr:colOff>
      <xdr:row>34</xdr:row>
      <xdr:rowOff>0</xdr:rowOff>
    </xdr:to>
    <xdr:sp>
      <xdr:nvSpPr>
        <xdr:cNvPr id="39" name="Line 89"/>
        <xdr:cNvSpPr>
          <a:spLocks/>
        </xdr:cNvSpPr>
      </xdr:nvSpPr>
      <xdr:spPr>
        <a:xfrm flipV="1">
          <a:off x="18268950" y="5600700"/>
          <a:ext cx="0" cy="9239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257175</xdr:colOff>
      <xdr:row>29</xdr:row>
      <xdr:rowOff>28575</xdr:rowOff>
    </xdr:from>
    <xdr:to>
      <xdr:col>33</xdr:col>
      <xdr:colOff>257175</xdr:colOff>
      <xdr:row>34</xdr:row>
      <xdr:rowOff>0</xdr:rowOff>
    </xdr:to>
    <xdr:sp>
      <xdr:nvSpPr>
        <xdr:cNvPr id="40" name="Line 90"/>
        <xdr:cNvSpPr>
          <a:spLocks/>
        </xdr:cNvSpPr>
      </xdr:nvSpPr>
      <xdr:spPr>
        <a:xfrm flipV="1">
          <a:off x="18849975" y="5600700"/>
          <a:ext cx="0" cy="9239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219075</xdr:colOff>
      <xdr:row>29</xdr:row>
      <xdr:rowOff>28575</xdr:rowOff>
    </xdr:from>
    <xdr:to>
      <xdr:col>34</xdr:col>
      <xdr:colOff>219075</xdr:colOff>
      <xdr:row>34</xdr:row>
      <xdr:rowOff>0</xdr:rowOff>
    </xdr:to>
    <xdr:sp>
      <xdr:nvSpPr>
        <xdr:cNvPr id="41" name="Line 91"/>
        <xdr:cNvSpPr>
          <a:spLocks/>
        </xdr:cNvSpPr>
      </xdr:nvSpPr>
      <xdr:spPr>
        <a:xfrm flipV="1">
          <a:off x="19335750" y="5600700"/>
          <a:ext cx="0" cy="9239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76200</xdr:rowOff>
    </xdr:from>
    <xdr:to>
      <xdr:col>4</xdr:col>
      <xdr:colOff>95250</xdr:colOff>
      <xdr:row>34</xdr:row>
      <xdr:rowOff>123825</xdr:rowOff>
    </xdr:to>
    <xdr:sp>
      <xdr:nvSpPr>
        <xdr:cNvPr id="42" name="TextBox 92"/>
        <xdr:cNvSpPr txBox="1">
          <a:spLocks noChangeArrowheads="1"/>
        </xdr:cNvSpPr>
      </xdr:nvSpPr>
      <xdr:spPr>
        <a:xfrm>
          <a:off x="361950" y="6029325"/>
          <a:ext cx="3448050" cy="619125"/>
        </a:xfrm>
        <a:prstGeom prst="rect">
          <a:avLst/>
        </a:prstGeom>
        <a:solidFill>
          <a:srgbClr val="FFCC99"/>
        </a:solidFill>
        <a:ln w="19050" cmpd="sng">
          <a:solidFill>
            <a:srgbClr val="FF0000"/>
          </a:solidFill>
          <a:headEnd type="none"/>
          <a:tailEnd type="none"/>
        </a:ln>
      </xdr:spPr>
      <xdr:txBody>
        <a:bodyPr vertOverflow="clip" wrap="square"/>
        <a:p>
          <a:pPr algn="ctr">
            <a:defRPr/>
          </a:pPr>
          <a:r>
            <a:rPr lang="en-US" cap="none" sz="1200" b="1" i="0" u="none" baseline="0">
              <a:solidFill>
                <a:srgbClr val="FF0000"/>
              </a:solidFill>
              <a:latin typeface="Arial"/>
              <a:ea typeface="Arial"/>
              <a:cs typeface="Arial"/>
            </a:rPr>
            <a:t>Attention !
Lorsque le titre de colonne est en rouge,
la colonne est à renseigner obligatoirement !</a:t>
          </a:r>
          <a:r>
            <a:rPr lang="en-US" cap="none" sz="1400" b="1" i="0" u="none" baseline="0">
              <a:latin typeface="Arial"/>
              <a:ea typeface="Arial"/>
              <a:cs typeface="Arial"/>
            </a:rPr>
            <a:t>
</a:t>
          </a:r>
          <a:r>
            <a:rPr lang="en-US" cap="none" sz="1200" b="0" i="0" u="none" baseline="0">
              <a:latin typeface="Arial"/>
              <a:ea typeface="Arial"/>
              <a:cs typeface="Arial"/>
            </a:rPr>
            <a:t/>
          </a:r>
        </a:p>
      </xdr:txBody>
    </xdr:sp>
    <xdr:clientData/>
  </xdr:twoCellAnchor>
  <xdr:twoCellAnchor>
    <xdr:from>
      <xdr:col>17</xdr:col>
      <xdr:colOff>609600</xdr:colOff>
      <xdr:row>24</xdr:row>
      <xdr:rowOff>142875</xdr:rowOff>
    </xdr:from>
    <xdr:to>
      <xdr:col>21</xdr:col>
      <xdr:colOff>390525</xdr:colOff>
      <xdr:row>30</xdr:row>
      <xdr:rowOff>28575</xdr:rowOff>
    </xdr:to>
    <xdr:sp>
      <xdr:nvSpPr>
        <xdr:cNvPr id="43" name="TextBox 93"/>
        <xdr:cNvSpPr txBox="1">
          <a:spLocks noChangeArrowheads="1"/>
        </xdr:cNvSpPr>
      </xdr:nvSpPr>
      <xdr:spPr>
        <a:xfrm>
          <a:off x="10334625" y="4762500"/>
          <a:ext cx="2066925" cy="1028700"/>
        </a:xfrm>
        <a:prstGeom prst="rect">
          <a:avLst/>
        </a:prstGeom>
        <a:solidFill>
          <a:srgbClr val="FFCC00"/>
        </a:solidFill>
        <a:ln w="1905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Vmin
</a:t>
          </a:r>
          <a:r>
            <a:rPr lang="en-US" cap="none" sz="1200" b="0" i="0" u="none" baseline="0">
              <a:latin typeface="Arial"/>
              <a:ea typeface="Arial"/>
              <a:cs typeface="Arial"/>
            </a:rPr>
            <a:t>
Vitesse minimale de vol déclarée...
Plein volets, s'il y en a !</a:t>
          </a:r>
        </a:p>
      </xdr:txBody>
    </xdr:sp>
    <xdr:clientData/>
  </xdr:twoCellAnchor>
  <xdr:twoCellAnchor>
    <xdr:from>
      <xdr:col>22</xdr:col>
      <xdr:colOff>219075</xdr:colOff>
      <xdr:row>32</xdr:row>
      <xdr:rowOff>85725</xdr:rowOff>
    </xdr:from>
    <xdr:to>
      <xdr:col>22</xdr:col>
      <xdr:colOff>219075</xdr:colOff>
      <xdr:row>35</xdr:row>
      <xdr:rowOff>0</xdr:rowOff>
    </xdr:to>
    <xdr:sp>
      <xdr:nvSpPr>
        <xdr:cNvPr id="44" name="Line 94"/>
        <xdr:cNvSpPr>
          <a:spLocks/>
        </xdr:cNvSpPr>
      </xdr:nvSpPr>
      <xdr:spPr>
        <a:xfrm flipV="1">
          <a:off x="12715875" y="6229350"/>
          <a:ext cx="0" cy="5048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104775</xdr:rowOff>
    </xdr:from>
    <xdr:to>
      <xdr:col>49</xdr:col>
      <xdr:colOff>523875</xdr:colOff>
      <xdr:row>4</xdr:row>
      <xdr:rowOff>161925</xdr:rowOff>
    </xdr:to>
    <xdr:sp>
      <xdr:nvSpPr>
        <xdr:cNvPr id="45" name="TextBox 95"/>
        <xdr:cNvSpPr txBox="1">
          <a:spLocks noChangeArrowheads="1"/>
        </xdr:cNvSpPr>
      </xdr:nvSpPr>
      <xdr:spPr>
        <a:xfrm>
          <a:off x="361950" y="295275"/>
          <a:ext cx="27460575" cy="628650"/>
        </a:xfrm>
        <a:prstGeom prst="rect">
          <a:avLst/>
        </a:prstGeom>
        <a:solidFill>
          <a:srgbClr val="FFFF99"/>
        </a:solidFill>
        <a:ln w="57150" cmpd="thinThick">
          <a:solidFill>
            <a:srgbClr val="000000"/>
          </a:solidFill>
          <a:headEnd type="none"/>
          <a:tailEnd type="none"/>
        </a:ln>
      </xdr:spPr>
      <xdr:txBody>
        <a:bodyPr vertOverflow="clip" wrap="square"/>
        <a:p>
          <a:pPr algn="ctr">
            <a:defRPr/>
          </a:pPr>
          <a:r>
            <a:rPr lang="en-US" cap="none" sz="3600" b="0" i="1" u="none" baseline="0">
              <a:solidFill>
                <a:srgbClr val="0000FF"/>
              </a:solidFill>
              <a:latin typeface="Arial"/>
              <a:ea typeface="Arial"/>
              <a:cs typeface="Arial"/>
            </a:rPr>
            <a:t>Analyse   succincte   des   avions  </a:t>
          </a:r>
          <a:r>
            <a:rPr lang="en-US" cap="none" sz="2400" b="0" i="1" u="none" baseline="0">
              <a:solidFill>
                <a:srgbClr val="0000FF"/>
              </a:solidFill>
              <a:latin typeface="Arial"/>
              <a:ea typeface="Arial"/>
              <a:cs typeface="Arial"/>
            </a:rPr>
            <a:t>(de type non exotique)</a:t>
          </a:r>
        </a:p>
      </xdr:txBody>
    </xdr:sp>
    <xdr:clientData/>
  </xdr:twoCellAnchor>
  <xdr:twoCellAnchor>
    <xdr:from>
      <xdr:col>22</xdr:col>
      <xdr:colOff>228600</xdr:colOff>
      <xdr:row>26</xdr:row>
      <xdr:rowOff>0</xdr:rowOff>
    </xdr:from>
    <xdr:to>
      <xdr:col>24</xdr:col>
      <xdr:colOff>342900</xdr:colOff>
      <xdr:row>30</xdr:row>
      <xdr:rowOff>28575</xdr:rowOff>
    </xdr:to>
    <xdr:sp>
      <xdr:nvSpPr>
        <xdr:cNvPr id="46" name="TextBox 96"/>
        <xdr:cNvSpPr txBox="1">
          <a:spLocks noChangeArrowheads="1"/>
        </xdr:cNvSpPr>
      </xdr:nvSpPr>
      <xdr:spPr>
        <a:xfrm>
          <a:off x="12725400" y="5000625"/>
          <a:ext cx="1200150" cy="790575"/>
        </a:xfrm>
        <a:prstGeom prst="rect">
          <a:avLst/>
        </a:prstGeom>
        <a:solidFill>
          <a:srgbClr val="FFCC00"/>
        </a:solidFill>
        <a:ln w="19050"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Cette colonne ne concerne que les ULM</a:t>
          </a:r>
        </a:p>
      </xdr:txBody>
    </xdr:sp>
    <xdr:clientData/>
  </xdr:twoCellAnchor>
  <xdr:twoCellAnchor>
    <xdr:from>
      <xdr:col>24</xdr:col>
      <xdr:colOff>257175</xdr:colOff>
      <xdr:row>30</xdr:row>
      <xdr:rowOff>28575</xdr:rowOff>
    </xdr:from>
    <xdr:to>
      <xdr:col>24</xdr:col>
      <xdr:colOff>257175</xdr:colOff>
      <xdr:row>34</xdr:row>
      <xdr:rowOff>0</xdr:rowOff>
    </xdr:to>
    <xdr:sp>
      <xdr:nvSpPr>
        <xdr:cNvPr id="47" name="Line 97"/>
        <xdr:cNvSpPr>
          <a:spLocks/>
        </xdr:cNvSpPr>
      </xdr:nvSpPr>
      <xdr:spPr>
        <a:xfrm flipV="1">
          <a:off x="13839825" y="5791200"/>
          <a:ext cx="0" cy="733425"/>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xdr:row>
      <xdr:rowOff>47625</xdr:rowOff>
    </xdr:from>
    <xdr:to>
      <xdr:col>2</xdr:col>
      <xdr:colOff>600075</xdr:colOff>
      <xdr:row>30</xdr:row>
      <xdr:rowOff>28575</xdr:rowOff>
    </xdr:to>
    <xdr:sp>
      <xdr:nvSpPr>
        <xdr:cNvPr id="48" name="TextBox 98"/>
        <xdr:cNvSpPr txBox="1">
          <a:spLocks noChangeArrowheads="1"/>
        </xdr:cNvSpPr>
      </xdr:nvSpPr>
      <xdr:spPr>
        <a:xfrm>
          <a:off x="381000" y="1238250"/>
          <a:ext cx="1952625" cy="4552950"/>
        </a:xfrm>
        <a:prstGeom prst="rect">
          <a:avLst/>
        </a:prstGeom>
        <a:solidFill>
          <a:srgbClr val="FFFF99"/>
        </a:solidFill>
        <a:ln w="19050" cmpd="sng">
          <a:solidFill>
            <a:srgbClr val="000000"/>
          </a:solidFill>
          <a:headEnd type="none"/>
          <a:tailEnd type="none"/>
        </a:ln>
      </xdr:spPr>
      <xdr:txBody>
        <a:bodyPr vertOverflow="clip" wrap="square"/>
        <a:p>
          <a:pPr algn="ctr">
            <a:defRPr/>
          </a:pPr>
          <a:r>
            <a:rPr lang="en-US" cap="none" sz="1400" b="1" i="0" u="none" baseline="0">
              <a:solidFill>
                <a:srgbClr val="0000FF"/>
              </a:solidFill>
              <a:latin typeface="Arial"/>
              <a:ea typeface="Arial"/>
              <a:cs typeface="Arial"/>
            </a:rPr>
            <a:t>Nota
</a:t>
          </a:r>
          <a:r>
            <a:rPr lang="en-US" cap="none" sz="1200" b="0" i="0" u="none" baseline="0">
              <a:solidFill>
                <a:srgbClr val="0000FF"/>
              </a:solidFill>
              <a:latin typeface="Arial"/>
              <a:ea typeface="Arial"/>
              <a:cs typeface="Arial"/>
            </a:rPr>
            <a:t>Seules les cases dont le fond est  </a:t>
          </a:r>
          <a:r>
            <a:rPr lang="en-US" cap="none" sz="1200" b="1" i="0" u="none" baseline="0">
              <a:solidFill>
                <a:srgbClr val="0000FF"/>
              </a:solidFill>
              <a:latin typeface="Arial"/>
              <a:ea typeface="Arial"/>
              <a:cs typeface="Arial"/>
            </a:rPr>
            <a:t>jaune paille</a:t>
          </a:r>
          <a:r>
            <a:rPr lang="en-US" cap="none" sz="1200" b="0" i="0" u="none" baseline="0">
              <a:solidFill>
                <a:srgbClr val="0000FF"/>
              </a:solidFill>
              <a:latin typeface="Arial"/>
              <a:ea typeface="Arial"/>
              <a:cs typeface="Arial"/>
            </a:rPr>
            <a:t> (</a:t>
          </a:r>
          <a:r>
            <a:rPr lang="en-US" cap="none" sz="1200" b="0" i="1" u="none" baseline="0">
              <a:solidFill>
                <a:srgbClr val="0000FF"/>
              </a:solidFill>
              <a:latin typeface="Arial"/>
              <a:ea typeface="Arial"/>
              <a:cs typeface="Arial"/>
            </a:rPr>
            <a:t>ou </a:t>
          </a:r>
          <a:r>
            <a:rPr lang="en-US" cap="none" sz="1200" b="1" i="1" u="none" baseline="0">
              <a:solidFill>
                <a:srgbClr val="0000FF"/>
              </a:solidFill>
              <a:latin typeface="Arial"/>
              <a:ea typeface="Arial"/>
              <a:cs typeface="Arial"/>
            </a:rPr>
            <a:t>blanc</a:t>
          </a:r>
          <a:r>
            <a:rPr lang="en-US" cap="none" sz="1200" b="0" i="0" u="none" baseline="0">
              <a:solidFill>
                <a:srgbClr val="0000FF"/>
              </a:solidFill>
              <a:latin typeface="Arial"/>
              <a:ea typeface="Arial"/>
              <a:cs typeface="Arial"/>
            </a:rPr>
            <a:t>) sont accessibles.
Les cases avec d'autres couleurs de fond sont vérrouillées, soit parce qu'elles contiennent des indications, soit parce qu'elles contiennent du code de calcul.
Certaines cases (</a:t>
          </a:r>
          <a:r>
            <a:rPr lang="en-US" cap="none" sz="1200" b="0" i="1" u="none" baseline="0">
              <a:solidFill>
                <a:srgbClr val="0000FF"/>
              </a:solidFill>
              <a:latin typeface="Arial"/>
              <a:ea typeface="Arial"/>
              <a:cs typeface="Arial"/>
            </a:rPr>
            <a:t>y compris des cases accessibles</a:t>
          </a:r>
          <a:r>
            <a:rPr lang="en-US" cap="none" sz="1200" b="0" i="0" u="none" baseline="0">
              <a:solidFill>
                <a:srgbClr val="0000FF"/>
              </a:solidFill>
              <a:latin typeface="Arial"/>
              <a:ea typeface="Arial"/>
              <a:cs typeface="Arial"/>
            </a:rPr>
            <a:t>) peuvent voir leur fond changer de couleur en fonction de leur contenu. Ceci est précisément fait pour attirer l'attention sur leur contenu...
</a:t>
          </a:r>
          <a:r>
            <a:rPr lang="en-US" cap="none" sz="1200" b="0" i="0" u="none" baseline="0">
              <a:solidFill>
                <a:srgbClr val="008000"/>
              </a:solidFill>
              <a:latin typeface="Arial"/>
              <a:ea typeface="Arial"/>
              <a:cs typeface="Arial"/>
            </a:rPr>
            <a:t>(</a:t>
          </a:r>
          <a:r>
            <a:rPr lang="en-US" cap="none" sz="1200" b="0" i="1" u="none" baseline="0">
              <a:solidFill>
                <a:srgbClr val="008000"/>
              </a:solidFill>
              <a:latin typeface="Arial"/>
              <a:ea typeface="Arial"/>
              <a:cs typeface="Arial"/>
            </a:rPr>
            <a:t>Les codes couleur sont situés sous le tableau de calcul</a:t>
          </a:r>
          <a:r>
            <a:rPr lang="en-US" cap="none" sz="1200" b="0" i="0" u="none" baseline="0">
              <a:solidFill>
                <a:srgbClr val="008000"/>
              </a:solidFill>
              <a:latin typeface="Arial"/>
              <a:ea typeface="Arial"/>
              <a:cs typeface="Arial"/>
            </a:rPr>
            <a:t>)</a:t>
          </a:r>
        </a:p>
      </xdr:txBody>
    </xdr:sp>
    <xdr:clientData/>
  </xdr:twoCellAnchor>
  <xdr:twoCellAnchor>
    <xdr:from>
      <xdr:col>1</xdr:col>
      <xdr:colOff>0</xdr:colOff>
      <xdr:row>53</xdr:row>
      <xdr:rowOff>9525</xdr:rowOff>
    </xdr:from>
    <xdr:to>
      <xdr:col>6</xdr:col>
      <xdr:colOff>104775</xdr:colOff>
      <xdr:row>84</xdr:row>
      <xdr:rowOff>0</xdr:rowOff>
    </xdr:to>
    <xdr:sp>
      <xdr:nvSpPr>
        <xdr:cNvPr id="49" name="TextBox 100"/>
        <xdr:cNvSpPr txBox="1">
          <a:spLocks noChangeArrowheads="1"/>
        </xdr:cNvSpPr>
      </xdr:nvSpPr>
      <xdr:spPr>
        <a:xfrm>
          <a:off x="352425" y="10106025"/>
          <a:ext cx="4476750" cy="59245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400" b="1" i="0" u="none" baseline="0">
              <a:solidFill>
                <a:srgbClr val="0000FF"/>
              </a:solidFill>
              <a:latin typeface="Arial"/>
              <a:ea typeface="Arial"/>
              <a:cs typeface="Arial"/>
            </a:rPr>
            <a:t>                           LEXIQUE
</a:t>
          </a:r>
          <a:r>
            <a:rPr lang="en-US" cap="none" sz="1200" b="1" i="0" u="none" baseline="0">
              <a:solidFill>
                <a:srgbClr val="0000FF"/>
              </a:solidFill>
              <a:latin typeface="Arial"/>
              <a:ea typeface="Arial"/>
              <a:cs typeface="Arial"/>
            </a:rPr>
            <a:t>A </a:t>
          </a:r>
          <a:r>
            <a:rPr lang="en-US" cap="none" sz="1200" b="0" i="0" u="none" baseline="0">
              <a:solidFill>
                <a:srgbClr val="0000FF"/>
              </a:solidFill>
              <a:latin typeface="Arial"/>
              <a:ea typeface="Arial"/>
              <a:cs typeface="Arial"/>
            </a:rPr>
            <a:t>= Allongement de l'aile     A = (env)^2 / Sa
</a:t>
          </a:r>
          <a:r>
            <a:rPr lang="en-US" cap="none" sz="1200" b="1" i="0" u="none" baseline="0">
              <a:solidFill>
                <a:srgbClr val="0000FF"/>
              </a:solidFill>
              <a:latin typeface="Arial"/>
              <a:ea typeface="Arial"/>
              <a:cs typeface="Arial"/>
            </a:rPr>
            <a:t>Sa</a:t>
          </a:r>
          <a:r>
            <a:rPr lang="en-US" cap="none" sz="1200" b="0" i="0" u="none" baseline="0">
              <a:solidFill>
                <a:srgbClr val="0000FF"/>
              </a:solidFill>
              <a:latin typeface="Arial"/>
              <a:ea typeface="Arial"/>
              <a:cs typeface="Arial"/>
            </a:rPr>
            <a:t> = surface alaire  [m2]
</a:t>
          </a:r>
          <a:r>
            <a:rPr lang="en-US" cap="none" sz="1200" b="1" i="0" u="none" baseline="0">
              <a:solidFill>
                <a:srgbClr val="0000FF"/>
              </a:solidFill>
              <a:latin typeface="Arial"/>
              <a:ea typeface="Arial"/>
              <a:cs typeface="Arial"/>
            </a:rPr>
            <a:t>Env</a:t>
          </a:r>
          <a:r>
            <a:rPr lang="en-US" cap="none" sz="1200" b="0" i="0" u="none" baseline="0">
              <a:solidFill>
                <a:srgbClr val="0000FF"/>
              </a:solidFill>
              <a:latin typeface="Arial"/>
              <a:ea typeface="Arial"/>
              <a:cs typeface="Arial"/>
            </a:rPr>
            <a:t> = Envergure   [m]
</a:t>
          </a:r>
          <a:r>
            <a:rPr lang="en-US" cap="none" sz="1200" b="1" i="0" u="none" baseline="0">
              <a:solidFill>
                <a:srgbClr val="0000FF"/>
              </a:solidFill>
              <a:latin typeface="Arial"/>
              <a:ea typeface="Arial"/>
              <a:cs typeface="Arial"/>
            </a:rPr>
            <a:t>Mv</a:t>
          </a:r>
          <a:r>
            <a:rPr lang="en-US" cap="none" sz="1200" b="0" i="0" u="none" baseline="0">
              <a:solidFill>
                <a:srgbClr val="0000FF"/>
              </a:solidFill>
              <a:latin typeface="Arial"/>
              <a:ea typeface="Arial"/>
              <a:cs typeface="Arial"/>
            </a:rPr>
            <a:t> = Masse à vide (</a:t>
          </a:r>
          <a:r>
            <a:rPr lang="en-US" cap="none" sz="1200" b="0" i="1" u="none" baseline="0">
              <a:solidFill>
                <a:srgbClr val="0000FF"/>
              </a:solidFill>
              <a:latin typeface="Arial"/>
              <a:ea typeface="Arial"/>
              <a:cs typeface="Arial"/>
            </a:rPr>
            <a:t>ou masse de structure</a:t>
          </a:r>
          <a:r>
            <a:rPr lang="en-US" cap="none" sz="1200" b="0" i="0" u="none" baseline="0">
              <a:solidFill>
                <a:srgbClr val="0000FF"/>
              </a:solidFill>
              <a:latin typeface="Arial"/>
              <a:ea typeface="Arial"/>
              <a:cs typeface="Arial"/>
            </a:rPr>
            <a:t>)  [kg]
</a:t>
          </a:r>
          <a:r>
            <a:rPr lang="en-US" cap="none" sz="1200" b="1" i="0" u="none" baseline="0">
              <a:solidFill>
                <a:srgbClr val="0000FF"/>
              </a:solidFill>
              <a:latin typeface="Arial"/>
              <a:ea typeface="Arial"/>
              <a:cs typeface="Arial"/>
            </a:rPr>
            <a:t>Md </a:t>
          </a:r>
          <a:r>
            <a:rPr lang="en-US" cap="none" sz="1200" b="0" i="0" u="none" baseline="0">
              <a:solidFill>
                <a:srgbClr val="0000FF"/>
              </a:solidFill>
              <a:latin typeface="Arial"/>
              <a:ea typeface="Arial"/>
              <a:cs typeface="Arial"/>
            </a:rPr>
            <a:t>= Masse au décollage  [kg]
</a:t>
          </a:r>
          <a:r>
            <a:rPr lang="en-US" cap="none" sz="1200" b="1" i="0" u="none" baseline="0">
              <a:solidFill>
                <a:srgbClr val="0000FF"/>
              </a:solidFill>
              <a:latin typeface="Arial"/>
              <a:ea typeface="Arial"/>
              <a:cs typeface="Arial"/>
            </a:rPr>
            <a:t>Masse marchande</a:t>
          </a:r>
          <a:r>
            <a:rPr lang="en-US" cap="none" sz="1200" b="0" i="0" u="none" baseline="0">
              <a:solidFill>
                <a:srgbClr val="0000FF"/>
              </a:solidFill>
              <a:latin typeface="Arial"/>
              <a:ea typeface="Arial"/>
              <a:cs typeface="Arial"/>
            </a:rPr>
            <a:t> = Masse à emporter </a:t>
          </a:r>
          <a:r>
            <a:rPr lang="en-US" cap="none" sz="1200" b="1" i="0" u="none" baseline="0">
              <a:solidFill>
                <a:srgbClr val="0000FF"/>
              </a:solidFill>
              <a:latin typeface="Arial"/>
              <a:ea typeface="Arial"/>
              <a:cs typeface="Arial"/>
            </a:rPr>
            <a:t>hors carburant</a:t>
          </a:r>
          <a:r>
            <a:rPr lang="en-US" cap="none" sz="1200" b="0" i="0" u="none" baseline="0">
              <a:solidFill>
                <a:srgbClr val="0000FF"/>
              </a:solidFill>
              <a:latin typeface="Arial"/>
              <a:ea typeface="Arial"/>
              <a:cs typeface="Arial"/>
            </a:rPr>
            <a:t> 
                                        (</a:t>
          </a:r>
          <a:r>
            <a:rPr lang="en-US" cap="none" sz="1200" b="0" i="1" u="none" baseline="0">
              <a:solidFill>
                <a:srgbClr val="0000FF"/>
              </a:solidFill>
              <a:latin typeface="Arial"/>
              <a:ea typeface="Arial"/>
              <a:cs typeface="Arial"/>
            </a:rPr>
            <a:t>càd : occupant + bagages</a:t>
          </a:r>
          <a:r>
            <a:rPr lang="en-US" cap="none" sz="1200" b="0" i="0" u="none" baseline="0">
              <a:solidFill>
                <a:srgbClr val="0000FF"/>
              </a:solidFill>
              <a:latin typeface="Arial"/>
              <a:ea typeface="Arial"/>
              <a:cs typeface="Arial"/>
            </a:rPr>
            <a:t>)  [kg]
</a:t>
          </a:r>
          <a:r>
            <a:rPr lang="en-US" cap="none" sz="1200" b="1" i="0" u="none" baseline="0">
              <a:solidFill>
                <a:srgbClr val="FF0000"/>
              </a:solidFill>
              <a:latin typeface="Arial"/>
              <a:ea typeface="Arial"/>
              <a:cs typeface="Arial"/>
            </a:rPr>
            <a:t>% de masse de structure</a:t>
          </a:r>
          <a:r>
            <a:rPr lang="en-US" cap="none" sz="1200" b="0" i="0" u="none" baseline="0">
              <a:solidFill>
                <a:srgbClr val="FF0000"/>
              </a:solidFill>
              <a:latin typeface="Arial"/>
              <a:ea typeface="Arial"/>
              <a:cs typeface="Arial"/>
            </a:rPr>
            <a:t> = Mv / Md
         C'est un critère de qualité massique</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Carbu</a:t>
          </a:r>
          <a:r>
            <a:rPr lang="en-US" cap="none" sz="1200" b="0" i="0" u="none" baseline="0">
              <a:solidFill>
                <a:srgbClr val="0000FF"/>
              </a:solidFill>
              <a:latin typeface="Arial"/>
              <a:ea typeface="Arial"/>
              <a:cs typeface="Arial"/>
            </a:rPr>
            <a:t> = Litrage de carburant    [litres]
</a:t>
          </a:r>
          <a:r>
            <a:rPr lang="en-US" cap="none" sz="1200" b="1" i="0" u="none" baseline="0">
              <a:solidFill>
                <a:srgbClr val="0000FF"/>
              </a:solidFill>
              <a:latin typeface="Arial"/>
              <a:ea typeface="Arial"/>
              <a:cs typeface="Arial"/>
            </a:rPr>
            <a:t>Vmin </a:t>
          </a:r>
          <a:r>
            <a:rPr lang="en-US" cap="none" sz="1200" b="0" i="0" u="none" baseline="0">
              <a:solidFill>
                <a:srgbClr val="0000FF"/>
              </a:solidFill>
              <a:latin typeface="Arial"/>
              <a:ea typeface="Arial"/>
              <a:cs typeface="Arial"/>
            </a:rPr>
            <a:t>= Vitesse minimale de sustentation   [km/h]
            (</a:t>
          </a:r>
          <a:r>
            <a:rPr lang="en-US" cap="none" sz="1200" b="0" i="1" u="none" baseline="0">
              <a:solidFill>
                <a:srgbClr val="0000FF"/>
              </a:solidFill>
              <a:latin typeface="Arial"/>
              <a:ea typeface="Arial"/>
              <a:cs typeface="Arial"/>
            </a:rPr>
            <a:t>pleins volet s'il y en a --&gt; Vs0</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Vcr </a:t>
          </a:r>
          <a:r>
            <a:rPr lang="en-US" cap="none" sz="1200" b="0" i="0" u="none" baseline="0">
              <a:solidFill>
                <a:srgbClr val="0000FF"/>
              </a:solidFill>
              <a:latin typeface="Arial"/>
              <a:ea typeface="Arial"/>
              <a:cs typeface="Arial"/>
            </a:rPr>
            <a:t>= Vitesse de croisière  [km/h]   (</a:t>
          </a:r>
          <a:r>
            <a:rPr lang="en-US" cap="none" sz="1200" b="0" i="1" u="none" baseline="0">
              <a:solidFill>
                <a:srgbClr val="0000FF"/>
              </a:solidFill>
              <a:latin typeface="Arial"/>
              <a:ea typeface="Arial"/>
              <a:cs typeface="Arial"/>
            </a:rPr>
            <a:t>en général à
                                                                 75 % de Pmax</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Vmax</a:t>
          </a:r>
          <a:r>
            <a:rPr lang="en-US" cap="none" sz="1200" b="0" i="0" u="none" baseline="0">
              <a:solidFill>
                <a:srgbClr val="0000FF"/>
              </a:solidFill>
              <a:latin typeface="Arial"/>
              <a:ea typeface="Arial"/>
              <a:cs typeface="Arial"/>
            </a:rPr>
            <a:t> = Vitesse max sol (</a:t>
          </a:r>
          <a:r>
            <a:rPr lang="en-US" cap="none" sz="1200" b="0" i="1" u="none" baseline="0">
              <a:solidFill>
                <a:srgbClr val="0000FF"/>
              </a:solidFill>
              <a:latin typeface="Arial"/>
              <a:ea typeface="Arial"/>
              <a:cs typeface="Arial"/>
            </a:rPr>
            <a:t>plein gaz</a:t>
          </a:r>
          <a:r>
            <a:rPr lang="en-US" cap="none" sz="1200" b="0" i="0" u="none" baseline="0">
              <a:solidFill>
                <a:srgbClr val="0000FF"/>
              </a:solidFill>
              <a:latin typeface="Arial"/>
              <a:ea typeface="Arial"/>
              <a:cs typeface="Arial"/>
            </a:rPr>
            <a:t>)   [km/h]
</a:t>
          </a:r>
          <a:r>
            <a:rPr lang="en-US" cap="none" sz="1200" b="1" i="0" u="none" baseline="0">
              <a:solidFill>
                <a:srgbClr val="0000FF"/>
              </a:solidFill>
              <a:latin typeface="Arial"/>
              <a:ea typeface="Arial"/>
              <a:cs typeface="Arial"/>
            </a:rPr>
            <a:t>VNE</a:t>
          </a:r>
          <a:r>
            <a:rPr lang="en-US" cap="none" sz="1200" b="0" i="0" u="none" baseline="0">
              <a:solidFill>
                <a:srgbClr val="0000FF"/>
              </a:solidFill>
              <a:latin typeface="Arial"/>
              <a:ea typeface="Arial"/>
              <a:cs typeface="Arial"/>
            </a:rPr>
            <a:t> = Vitesse à ne Jamais Dépasser   [km/h]
</a:t>
          </a:r>
          <a:r>
            <a:rPr lang="en-US" cap="none" sz="1200" b="1" i="0" u="none" baseline="0">
              <a:solidFill>
                <a:srgbClr val="0000FF"/>
              </a:solidFill>
              <a:latin typeface="Arial"/>
              <a:ea typeface="Arial"/>
              <a:cs typeface="Arial"/>
            </a:rPr>
            <a:t>SMf</a:t>
          </a:r>
          <a:r>
            <a:rPr lang="en-US" cap="none" sz="1200" b="0" i="0" u="none" baseline="0">
              <a:solidFill>
                <a:srgbClr val="0000FF"/>
              </a:solidFill>
              <a:latin typeface="Arial"/>
              <a:ea typeface="Arial"/>
              <a:cs typeface="Arial"/>
            </a:rPr>
            <a:t> =  Surface Mouillée du fuselage    [m2]
</a:t>
          </a:r>
          <a:r>
            <a:rPr lang="en-US" cap="none" sz="1200" b="1" i="0" u="none" baseline="0">
              <a:solidFill>
                <a:srgbClr val="0000FF"/>
              </a:solidFill>
              <a:latin typeface="Arial"/>
              <a:ea typeface="Arial"/>
              <a:cs typeface="Arial"/>
            </a:rPr>
            <a:t>SMT</a:t>
          </a:r>
          <a:r>
            <a:rPr lang="en-US" cap="none" sz="1200" b="0" i="0" u="none" baseline="0">
              <a:solidFill>
                <a:srgbClr val="0000FF"/>
              </a:solidFill>
              <a:latin typeface="Arial"/>
              <a:ea typeface="Arial"/>
              <a:cs typeface="Arial"/>
            </a:rPr>
            <a:t> = Surface Mouillée Totale    [m2]
</a:t>
          </a:r>
          <a:r>
            <a:rPr lang="en-US" cap="none" sz="1200" b="1" i="0" u="none" baseline="0">
              <a:solidFill>
                <a:srgbClr val="0000FF"/>
              </a:solidFill>
              <a:latin typeface="Arial"/>
              <a:ea typeface="Arial"/>
              <a:cs typeface="Arial"/>
            </a:rPr>
            <a:t>Rh</a:t>
          </a:r>
          <a:r>
            <a:rPr lang="en-US" cap="none" sz="1200" b="0" i="0" u="none" baseline="0">
              <a:solidFill>
                <a:srgbClr val="0000FF"/>
              </a:solidFill>
              <a:latin typeface="Arial"/>
              <a:ea typeface="Arial"/>
              <a:cs typeface="Arial"/>
            </a:rPr>
            <a:t> = Rendement hélice global
         (</a:t>
          </a:r>
          <a:r>
            <a:rPr lang="en-US" cap="none" sz="1200" b="0" i="1" u="none" baseline="0">
              <a:solidFill>
                <a:srgbClr val="0000FF"/>
              </a:solidFill>
              <a:latin typeface="Arial"/>
              <a:ea typeface="Arial"/>
              <a:cs typeface="Arial"/>
            </a:rPr>
            <a:t>y compris rendement d'installation</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Range</a:t>
          </a:r>
          <a:r>
            <a:rPr lang="en-US" cap="none" sz="1200" b="0" i="0" u="none" baseline="0">
              <a:solidFill>
                <a:srgbClr val="0000FF"/>
              </a:solidFill>
              <a:latin typeface="Arial"/>
              <a:ea typeface="Arial"/>
              <a:cs typeface="Arial"/>
            </a:rPr>
            <a:t> = Distance franchissable résiduelle  [km]
</a:t>
          </a:r>
          <a:r>
            <a:rPr lang="en-US" cap="none" sz="1200" b="1" i="0" u="none" baseline="0">
              <a:solidFill>
                <a:srgbClr val="0000FF"/>
              </a:solidFill>
              <a:latin typeface="Arial"/>
              <a:ea typeface="Arial"/>
              <a:cs typeface="Arial"/>
            </a:rPr>
            <a:t>SCxo</a:t>
          </a:r>
          <a:r>
            <a:rPr lang="en-US" cap="none" sz="1200" b="0" i="0" u="none" baseline="0">
              <a:solidFill>
                <a:srgbClr val="0000FF"/>
              </a:solidFill>
              <a:latin typeface="Arial"/>
              <a:ea typeface="Arial"/>
              <a:cs typeface="Arial"/>
            </a:rPr>
            <a:t> = Surface de traînée parasite pure   [m2]
           (</a:t>
          </a:r>
          <a:r>
            <a:rPr lang="en-US" cap="none" sz="1200" b="0" i="1" u="none" baseline="0">
              <a:solidFill>
                <a:srgbClr val="0000FF"/>
              </a:solidFill>
              <a:latin typeface="Arial"/>
              <a:ea typeface="Arial"/>
              <a:cs typeface="Arial"/>
            </a:rPr>
            <a:t>hors traînée induite dépendante de la vitesse</a:t>
          </a:r>
          <a:r>
            <a:rPr lang="en-US" cap="none" sz="1200" b="0" i="0" u="none" baseline="0">
              <a:solidFill>
                <a:srgbClr val="0000FF"/>
              </a:solidFill>
              <a:latin typeface="Arial"/>
              <a:ea typeface="Arial"/>
              <a:cs typeface="Arial"/>
            </a:rPr>
            <a:t>)
</a:t>
          </a:r>
          <a:r>
            <a:rPr lang="en-US" cap="none" sz="1200" b="1" i="0" u="none" baseline="0">
              <a:solidFill>
                <a:srgbClr val="FF0000"/>
              </a:solidFill>
              <a:latin typeface="Arial"/>
              <a:ea typeface="Arial"/>
              <a:cs typeface="Arial"/>
            </a:rPr>
            <a:t>Cfe</a:t>
          </a:r>
          <a:r>
            <a:rPr lang="en-US" cap="none" sz="1200" b="0" i="0" u="none" baseline="0">
              <a:solidFill>
                <a:srgbClr val="FF0000"/>
              </a:solidFill>
              <a:latin typeface="Arial"/>
              <a:ea typeface="Arial"/>
              <a:cs typeface="Arial"/>
            </a:rPr>
            <a:t> = Coef. de frottement équivalent plaque plane</a:t>
          </a:r>
          <a:r>
            <a:rPr lang="en-US" cap="none" sz="1200" b="0" i="0" u="none" baseline="0">
              <a:solidFill>
                <a:srgbClr val="0000FF"/>
              </a:solidFill>
              <a:latin typeface="Arial"/>
              <a:ea typeface="Arial"/>
              <a:cs typeface="Arial"/>
            </a:rPr>
            <a:t>
            (</a:t>
          </a:r>
          <a:r>
            <a:rPr lang="en-US" cap="none" sz="1200" b="0" i="1" u="none" baseline="0">
              <a:solidFill>
                <a:srgbClr val="0000FF"/>
              </a:solidFill>
              <a:latin typeface="Arial"/>
              <a:ea typeface="Arial"/>
              <a:cs typeface="Arial"/>
            </a:rPr>
            <a:t>parallèle à l'écoulement</a:t>
          </a:r>
          <a:r>
            <a:rPr lang="en-US" cap="none" sz="1200" b="0" i="0" u="none" baseline="0">
              <a:solidFill>
                <a:srgbClr val="0000FF"/>
              </a:solidFill>
              <a:latin typeface="Arial"/>
              <a:ea typeface="Arial"/>
              <a:cs typeface="Arial"/>
            </a:rPr>
            <a:t>). </a:t>
          </a:r>
          <a:r>
            <a:rPr lang="en-US" cap="none" sz="1200" b="0" i="0" u="none" baseline="0">
              <a:solidFill>
                <a:srgbClr val="FF0000"/>
              </a:solidFill>
              <a:latin typeface="Arial"/>
              <a:ea typeface="Arial"/>
              <a:cs typeface="Arial"/>
            </a:rPr>
            <a:t>C'est le critère de
             qualité de aérodynamique</a:t>
          </a:r>
          <a:r>
            <a:rPr lang="en-US" cap="none" sz="1200" b="0" i="0" u="none" baseline="0">
              <a:solidFill>
                <a:srgbClr val="0000FF"/>
              </a:solidFill>
              <a:latin typeface="Arial"/>
              <a:ea typeface="Arial"/>
              <a:cs typeface="Arial"/>
            </a:rPr>
            <a:t> (</a:t>
          </a:r>
          <a:r>
            <a:rPr lang="en-US" cap="none" sz="1200" b="0" i="1" u="none" baseline="0">
              <a:solidFill>
                <a:srgbClr val="0000FF"/>
              </a:solidFill>
              <a:latin typeface="Arial"/>
              <a:ea typeface="Arial"/>
              <a:cs typeface="Arial"/>
            </a:rPr>
            <a:t>au correction de
              Reynolds près</a:t>
          </a:r>
          <a:r>
            <a:rPr lang="en-US" cap="none" sz="1200" b="0" i="0" u="none" baseline="0">
              <a:solidFill>
                <a:srgbClr val="0000FF"/>
              </a:solidFill>
              <a:latin typeface="Arial"/>
              <a:ea typeface="Arial"/>
              <a:cs typeface="Arial"/>
            </a:rPr>
            <a:t>)</a:t>
          </a:r>
        </a:p>
      </xdr:txBody>
    </xdr:sp>
    <xdr:clientData/>
  </xdr:twoCellAnchor>
  <xdr:twoCellAnchor>
    <xdr:from>
      <xdr:col>1</xdr:col>
      <xdr:colOff>9525</xdr:colOff>
      <xdr:row>84</xdr:row>
      <xdr:rowOff>152400</xdr:rowOff>
    </xdr:from>
    <xdr:to>
      <xdr:col>19</xdr:col>
      <xdr:colOff>476250</xdr:colOff>
      <xdr:row>93</xdr:row>
      <xdr:rowOff>142875</xdr:rowOff>
    </xdr:to>
    <xdr:sp>
      <xdr:nvSpPr>
        <xdr:cNvPr id="50" name="TextBox 101"/>
        <xdr:cNvSpPr txBox="1">
          <a:spLocks noChangeArrowheads="1"/>
        </xdr:cNvSpPr>
      </xdr:nvSpPr>
      <xdr:spPr>
        <a:xfrm>
          <a:off x="361950" y="16182975"/>
          <a:ext cx="11153775" cy="170497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400" b="1" i="0" u="none" baseline="0">
              <a:solidFill>
                <a:srgbClr val="0000FF"/>
              </a:solidFill>
              <a:latin typeface="Arial"/>
              <a:ea typeface="Arial"/>
              <a:cs typeface="Arial"/>
            </a:rPr>
            <a:t>                                                                            Note sur une limitation du tableur EXCEL
   C</a:t>
          </a:r>
          <a:r>
            <a:rPr lang="en-US" cap="none" sz="1200" b="0" i="0" u="none" baseline="0">
              <a:solidFill>
                <a:srgbClr val="0000FF"/>
              </a:solidFill>
              <a:latin typeface="Arial"/>
              <a:ea typeface="Arial"/>
              <a:cs typeface="Arial"/>
            </a:rPr>
            <a:t>e progiciel limite à 3 conditions seulement la mise en formes conditionnelle des cases. C'est cette limitation qui est à l'origine du regroupement en une seule catégorie de couleur des 3 catégories "Bon", "Très Bon" et "Excellent". La conséquence est que seules sont mises en évidence les catégories déficientes... 
    </a:t>
          </a:r>
          <a:r>
            <a:rPr lang="en-US" cap="none" sz="1400" b="1" i="0" u="none" baseline="0">
              <a:solidFill>
                <a:srgbClr val="0000FF"/>
              </a:solidFill>
              <a:latin typeface="Arial"/>
              <a:ea typeface="Arial"/>
              <a:cs typeface="Arial"/>
            </a:rPr>
            <a:t>I</a:t>
          </a:r>
          <a:r>
            <a:rPr lang="en-US" cap="none" sz="1200" b="0" i="0" u="none" baseline="0">
              <a:solidFill>
                <a:srgbClr val="0000FF"/>
              </a:solidFill>
              <a:latin typeface="Arial"/>
              <a:ea typeface="Arial"/>
              <a:cs typeface="Arial"/>
            </a:rPr>
            <a:t>l est vrai aussi, que ce sont les appareils déficients qu'il faut mettre à l'indexe, car ce sont eux qui imposent un surcroît inutile de consommation d'énergie et, donc, de coût et de pollution !</a:t>
          </a:r>
        </a:p>
      </xdr:txBody>
    </xdr:sp>
    <xdr:clientData/>
  </xdr:twoCellAnchor>
  <xdr:twoCellAnchor>
    <xdr:from>
      <xdr:col>19</xdr:col>
      <xdr:colOff>428625</xdr:colOff>
      <xdr:row>32</xdr:row>
      <xdr:rowOff>104775</xdr:rowOff>
    </xdr:from>
    <xdr:to>
      <xdr:col>22</xdr:col>
      <xdr:colOff>219075</xdr:colOff>
      <xdr:row>32</xdr:row>
      <xdr:rowOff>104775</xdr:rowOff>
    </xdr:to>
    <xdr:sp>
      <xdr:nvSpPr>
        <xdr:cNvPr id="51" name="Line 102"/>
        <xdr:cNvSpPr>
          <a:spLocks/>
        </xdr:cNvSpPr>
      </xdr:nvSpPr>
      <xdr:spPr>
        <a:xfrm>
          <a:off x="11468100" y="6248400"/>
          <a:ext cx="1247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428625</xdr:colOff>
      <xdr:row>30</xdr:row>
      <xdr:rowOff>28575</xdr:rowOff>
    </xdr:from>
    <xdr:to>
      <xdr:col>19</xdr:col>
      <xdr:colOff>428625</xdr:colOff>
      <xdr:row>32</xdr:row>
      <xdr:rowOff>104775</xdr:rowOff>
    </xdr:to>
    <xdr:sp>
      <xdr:nvSpPr>
        <xdr:cNvPr id="52" name="Line 103"/>
        <xdr:cNvSpPr>
          <a:spLocks/>
        </xdr:cNvSpPr>
      </xdr:nvSpPr>
      <xdr:spPr>
        <a:xfrm flipV="1">
          <a:off x="11468100" y="5791200"/>
          <a:ext cx="0" cy="457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xdr:row>
      <xdr:rowOff>142875</xdr:rowOff>
    </xdr:from>
    <xdr:to>
      <xdr:col>2</xdr:col>
      <xdr:colOff>552450</xdr:colOff>
      <xdr:row>3</xdr:row>
      <xdr:rowOff>161925</xdr:rowOff>
    </xdr:to>
    <xdr:sp>
      <xdr:nvSpPr>
        <xdr:cNvPr id="53" name="TextBox 104"/>
        <xdr:cNvSpPr txBox="1">
          <a:spLocks noChangeArrowheads="1"/>
        </xdr:cNvSpPr>
      </xdr:nvSpPr>
      <xdr:spPr>
        <a:xfrm>
          <a:off x="561975" y="523875"/>
          <a:ext cx="1724025" cy="209550"/>
        </a:xfrm>
        <a:prstGeom prst="rect">
          <a:avLst/>
        </a:prstGeom>
        <a:solidFill>
          <a:srgbClr val="FFFF99"/>
        </a:solidFill>
        <a:ln w="9525" cmpd="sng">
          <a:noFill/>
        </a:ln>
      </xdr:spPr>
      <xdr:txBody>
        <a:bodyPr vertOverflow="clip" wrap="square"/>
        <a:p>
          <a:pPr algn="l">
            <a:defRPr/>
          </a:pPr>
          <a:r>
            <a:rPr lang="en-US" cap="none" sz="1200" b="0" i="0" u="none" baseline="0">
              <a:latin typeface="Arial"/>
              <a:ea typeface="Arial"/>
              <a:cs typeface="Arial"/>
            </a:rPr>
            <a:t>©   INTER-ACTION  2007</a:t>
          </a:r>
        </a:p>
      </xdr:txBody>
    </xdr:sp>
    <xdr:clientData/>
  </xdr:twoCellAnchor>
  <xdr:twoCellAnchor>
    <xdr:from>
      <xdr:col>39</xdr:col>
      <xdr:colOff>0</xdr:colOff>
      <xdr:row>72</xdr:row>
      <xdr:rowOff>9525</xdr:rowOff>
    </xdr:from>
    <xdr:to>
      <xdr:col>49</xdr:col>
      <xdr:colOff>552450</xdr:colOff>
      <xdr:row>93</xdr:row>
      <xdr:rowOff>142875</xdr:rowOff>
    </xdr:to>
    <xdr:sp>
      <xdr:nvSpPr>
        <xdr:cNvPr id="54" name="TextBox 105"/>
        <xdr:cNvSpPr txBox="1">
          <a:spLocks noChangeArrowheads="1"/>
        </xdr:cNvSpPr>
      </xdr:nvSpPr>
      <xdr:spPr>
        <a:xfrm>
          <a:off x="21202650" y="13754100"/>
          <a:ext cx="6648450" cy="4133850"/>
        </a:xfrm>
        <a:prstGeom prst="rect">
          <a:avLst/>
        </a:prstGeom>
        <a:solidFill>
          <a:srgbClr val="C0C0C0"/>
        </a:solidFill>
        <a:ln w="19050" cmpd="sng">
          <a:solidFill>
            <a:srgbClr val="000000"/>
          </a:solidFill>
          <a:headEnd type="none"/>
          <a:tailEnd type="none"/>
        </a:ln>
      </xdr:spPr>
      <xdr:txBody>
        <a:bodyPr vertOverflow="clip" wrap="square" anchor="ctr"/>
        <a:p>
          <a:pPr algn="l">
            <a:defRPr/>
          </a:pPr>
          <a:r>
            <a:rPr lang="en-US" cap="none" sz="1400" b="1" i="1" u="none" baseline="0">
              <a:solidFill>
                <a:srgbClr val="0000FF"/>
              </a:solidFill>
              <a:latin typeface="Times"/>
              <a:ea typeface="Times"/>
              <a:cs typeface="Times"/>
            </a:rPr>
            <a:t>                                                     INTER-ACTION</a:t>
          </a:r>
          <a:r>
            <a:rPr lang="en-US" cap="none" sz="1200" b="1" i="0" u="none" baseline="0">
              <a:solidFill>
                <a:srgbClr val="0000FF"/>
              </a:solidFill>
              <a:latin typeface="Times"/>
              <a:ea typeface="Times"/>
              <a:cs typeface="Times"/>
            </a:rPr>
            <a:t>
                   </a:t>
          </a:r>
          <a:r>
            <a:rPr lang="en-US" cap="none" sz="1200" b="1" i="1" u="none" baseline="0">
              <a:solidFill>
                <a:srgbClr val="0000FF"/>
              </a:solidFill>
              <a:latin typeface="Times"/>
              <a:ea typeface="Times"/>
              <a:cs typeface="Times"/>
            </a:rPr>
            <a:t>          Une association au service du renouveau de l'aéronautique légère</a:t>
          </a:r>
          <a:r>
            <a:rPr lang="en-US" cap="none" sz="1000" b="0" i="1" u="none" baseline="0">
              <a:solidFill>
                <a:srgbClr val="0000FF"/>
              </a:solidFill>
              <a:latin typeface="Times"/>
              <a:ea typeface="Times"/>
              <a:cs typeface="Times"/>
            </a:rPr>
            <a:t>
          </a:t>
          </a:r>
          <a:r>
            <a:rPr lang="en-US" cap="none" sz="1000" b="1" i="1" u="none" baseline="0">
              <a:solidFill>
                <a:srgbClr val="0000FF"/>
              </a:solidFill>
              <a:latin typeface="Times"/>
              <a:ea typeface="Times"/>
              <a:cs typeface="Times"/>
            </a:rPr>
            <a:t>INTER-ACTION</a:t>
          </a:r>
          <a:r>
            <a:rPr lang="en-US" cap="none" sz="1000" b="0" i="1" u="none" baseline="0">
              <a:solidFill>
                <a:srgbClr val="0000FF"/>
              </a:solidFill>
              <a:latin typeface="Times"/>
              <a:ea typeface="Times"/>
              <a:cs typeface="Times"/>
            </a:rPr>
            <a:t> a été créée en 1987 pour donner un cadre juridique au premier stage "Introduction à la Conception d'Avion Léger". Initialement et toujours tournée vers les amateurs, </a:t>
          </a:r>
          <a:r>
            <a:rPr lang="en-US" cap="none" sz="1000" b="1" i="1" u="none" baseline="0">
              <a:solidFill>
                <a:srgbClr val="0000FF"/>
              </a:solidFill>
              <a:latin typeface="Times"/>
              <a:ea typeface="Times"/>
              <a:cs typeface="Times"/>
            </a:rPr>
            <a:t>INTER-ACTION </a:t>
          </a:r>
          <a:r>
            <a:rPr lang="en-US" cap="none" sz="1000" b="0" i="1" u="none" baseline="0">
              <a:solidFill>
                <a:srgbClr val="0000FF"/>
              </a:solidFill>
              <a:latin typeface="Times"/>
              <a:ea typeface="Times"/>
              <a:cs typeface="Times"/>
            </a:rPr>
            <a:t>voit de plus en plus de professionnels de l'aéronautique participer à son stage annuel.
          Le domaine de la conception d'avion léger étant sur la planète  un désert presque parfait, INTER-ACTION a développé ses propres méthodes de conception synthétiques basées sur la modélisation numérique de système qu'elle applique au système avion et à sa propulsion.
          </a:t>
          </a:r>
          <a:r>
            <a:rPr lang="en-US" cap="none" sz="1000" b="1" i="1" u="none" baseline="0">
              <a:solidFill>
                <a:srgbClr val="0000FF"/>
              </a:solidFill>
              <a:latin typeface="Times"/>
              <a:ea typeface="Times"/>
              <a:cs typeface="Times"/>
            </a:rPr>
            <a:t>INTER-ACTION</a:t>
          </a:r>
          <a:r>
            <a:rPr lang="en-US" cap="none" sz="1000" b="0" i="1" u="none" baseline="0">
              <a:solidFill>
                <a:srgbClr val="0000FF"/>
              </a:solidFill>
              <a:latin typeface="Times"/>
              <a:ea typeface="Times"/>
              <a:cs typeface="Times"/>
            </a:rPr>
            <a:t> dispose d'un champ immense d'expériences que représentent tous les avions existants, lui permettant ainsi de valider ses méthodes de conception. </a:t>
          </a:r>
          <a:r>
            <a:rPr lang="en-US" cap="none" sz="1000" b="1" i="1" u="none" baseline="0">
              <a:solidFill>
                <a:srgbClr val="0000FF"/>
              </a:solidFill>
              <a:latin typeface="Times"/>
              <a:ea typeface="Times"/>
              <a:cs typeface="Times"/>
            </a:rPr>
            <a:t>INTER-ACTION</a:t>
          </a:r>
          <a:r>
            <a:rPr lang="en-US" cap="none" sz="1000" b="0" i="1" u="none" baseline="0">
              <a:solidFill>
                <a:srgbClr val="0000FF"/>
              </a:solidFill>
              <a:latin typeface="Times"/>
              <a:ea typeface="Times"/>
              <a:cs typeface="Times"/>
            </a:rPr>
            <a:t> a placé en tête de ses priorités la promotion de "l'esprit de synthèse" qui constitue le véritable ferment de la remise en cause permanente des préjugés et des acquis scientifiques et techniques.
          </a:t>
          </a:r>
          <a:r>
            <a:rPr lang="en-US" cap="none" sz="1000" b="1" i="1" u="none" baseline="0">
              <a:solidFill>
                <a:srgbClr val="0000FF"/>
              </a:solidFill>
              <a:latin typeface="Times"/>
              <a:ea typeface="Times"/>
              <a:cs typeface="Times"/>
            </a:rPr>
            <a:t>INTER-ACTION</a:t>
          </a:r>
          <a:r>
            <a:rPr lang="en-US" cap="none" sz="1000" b="0" i="1" u="none" baseline="0">
              <a:solidFill>
                <a:srgbClr val="0000FF"/>
              </a:solidFill>
              <a:latin typeface="Times"/>
              <a:ea typeface="Times"/>
              <a:cs typeface="Times"/>
            </a:rPr>
            <a:t> est une association qui ne bénéficie d'aucun subside, et ne vit que grâce aux cotisations de ses membres.
                                                      </a:t>
          </a:r>
          <a:r>
            <a:rPr lang="en-US" cap="none" sz="1000" b="1" i="1" u="none" baseline="0">
              <a:solidFill>
                <a:srgbClr val="0000FF"/>
              </a:solidFill>
              <a:latin typeface="Times"/>
              <a:ea typeface="Times"/>
              <a:cs typeface="Times"/>
            </a:rPr>
            <a:t>INTER-ACTION </a:t>
          </a:r>
          <a:r>
            <a:rPr lang="en-US" cap="none" sz="1000" b="0" i="1" u="none" baseline="0">
              <a:solidFill>
                <a:srgbClr val="0000FF"/>
              </a:solidFill>
              <a:latin typeface="Times"/>
              <a:ea typeface="Times"/>
              <a:cs typeface="Times"/>
            </a:rPr>
            <a:t>: 16, rue des Poules 67000 Strasbourg
                                                                             </a:t>
          </a:r>
          <a:r>
            <a:rPr lang="en-US" cap="none" sz="1200" b="1" i="0" u="none" baseline="0">
              <a:solidFill>
                <a:srgbClr val="0000FF"/>
              </a:solidFill>
              <a:latin typeface="Arial"/>
              <a:ea typeface="Arial"/>
              <a:cs typeface="Arial"/>
            </a:rPr>
            <a:t>http://inter.action.free.fr</a:t>
          </a:r>
          <a:r>
            <a:rPr lang="en-US" cap="none" sz="1000" b="0" i="1" u="none" baseline="0">
              <a:solidFill>
                <a:srgbClr val="0000FF"/>
              </a:solidFill>
              <a:latin typeface="Times"/>
              <a:ea typeface="Times"/>
              <a:cs typeface="Times"/>
            </a:rPr>
            <a:t>
</a:t>
          </a:r>
        </a:p>
      </xdr:txBody>
    </xdr:sp>
    <xdr:clientData/>
  </xdr:twoCellAnchor>
  <xdr:twoCellAnchor editAs="oneCell">
    <xdr:from>
      <xdr:col>46</xdr:col>
      <xdr:colOff>695325</xdr:colOff>
      <xdr:row>57</xdr:row>
      <xdr:rowOff>161925</xdr:rowOff>
    </xdr:from>
    <xdr:to>
      <xdr:col>49</xdr:col>
      <xdr:colOff>485775</xdr:colOff>
      <xdr:row>71</xdr:row>
      <xdr:rowOff>47625</xdr:rowOff>
    </xdr:to>
    <xdr:pic>
      <xdr:nvPicPr>
        <xdr:cNvPr id="55" name="Picture 111"/>
        <xdr:cNvPicPr preferRelativeResize="1">
          <a:picLocks noChangeAspect="1"/>
        </xdr:cNvPicPr>
      </xdr:nvPicPr>
      <xdr:blipFill>
        <a:blip r:embed="rId1"/>
        <a:stretch>
          <a:fillRect/>
        </a:stretch>
      </xdr:blipFill>
      <xdr:spPr>
        <a:xfrm>
          <a:off x="25098375" y="11039475"/>
          <a:ext cx="2686050" cy="2562225"/>
        </a:xfrm>
        <a:prstGeom prst="rect">
          <a:avLst/>
        </a:prstGeom>
        <a:noFill/>
        <a:ln w="9525" cmpd="sng">
          <a:noFill/>
        </a:ln>
      </xdr:spPr>
    </xdr:pic>
    <xdr:clientData/>
  </xdr:twoCellAnchor>
  <xdr:twoCellAnchor>
    <xdr:from>
      <xdr:col>21</xdr:col>
      <xdr:colOff>0</xdr:colOff>
      <xdr:row>84</xdr:row>
      <xdr:rowOff>152400</xdr:rowOff>
    </xdr:from>
    <xdr:to>
      <xdr:col>36</xdr:col>
      <xdr:colOff>542925</xdr:colOff>
      <xdr:row>93</xdr:row>
      <xdr:rowOff>142875</xdr:rowOff>
    </xdr:to>
    <xdr:sp>
      <xdr:nvSpPr>
        <xdr:cNvPr id="56" name="TextBox 112"/>
        <xdr:cNvSpPr txBox="1">
          <a:spLocks noChangeArrowheads="1"/>
        </xdr:cNvSpPr>
      </xdr:nvSpPr>
      <xdr:spPr>
        <a:xfrm>
          <a:off x="12011025" y="16182975"/>
          <a:ext cx="8696325" cy="1704975"/>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sz="1400" b="1" i="0" u="none" baseline="0">
              <a:solidFill>
                <a:srgbClr val="0000FF"/>
              </a:solidFill>
              <a:latin typeface="Arial"/>
              <a:ea typeface="Arial"/>
              <a:cs typeface="Arial"/>
            </a:rPr>
            <a:t>                                                           Destination de ce programme 
    C</a:t>
          </a:r>
          <a:r>
            <a:rPr lang="en-US" cap="none" sz="1200" b="0" i="0" u="none" baseline="0">
              <a:solidFill>
                <a:srgbClr val="0000FF"/>
              </a:solidFill>
              <a:latin typeface="Arial"/>
              <a:ea typeface="Arial"/>
              <a:cs typeface="Arial"/>
            </a:rPr>
            <a:t>e programme est un outil d'analyse rapide destiné aux utilisateurs d'aéronefs afin qu'ils puissent avoir une idée chiffée des qualités massiques et aérodynamiques des appareils qu'ils pilotent, et ceci indépendamment des surfaces, puissances, allongement et autres caractéristiques des appareils analysés.
     </a:t>
          </a:r>
          <a:r>
            <a:rPr lang="en-US" cap="none" sz="1400" b="1" i="0" u="none" baseline="0">
              <a:solidFill>
                <a:srgbClr val="0000FF"/>
              </a:solidFill>
              <a:latin typeface="Arial"/>
              <a:ea typeface="Arial"/>
              <a:cs typeface="Arial"/>
            </a:rPr>
            <a:t>I</a:t>
          </a:r>
          <a:r>
            <a:rPr lang="en-US" cap="none" sz="1200" b="0" i="0" u="none" baseline="0">
              <a:solidFill>
                <a:srgbClr val="0000FF"/>
              </a:solidFill>
              <a:latin typeface="Arial"/>
              <a:ea typeface="Arial"/>
              <a:cs typeface="Arial"/>
            </a:rPr>
            <a:t>l est également, et surtout, destiné aux acheteurs potentiels afin qu'ils aient les moyens de faire un choix objectif parmi la multitude des appareils proposés qui (</a:t>
          </a:r>
          <a:r>
            <a:rPr lang="en-US" cap="none" sz="1200" b="0" i="1" u="none" baseline="0">
              <a:solidFill>
                <a:srgbClr val="0000FF"/>
              </a:solidFill>
              <a:latin typeface="Arial"/>
              <a:ea typeface="Arial"/>
              <a:cs typeface="Arial"/>
            </a:rPr>
            <a:t>à en croire leurs promoteurs</a:t>
          </a:r>
          <a:r>
            <a:rPr lang="en-US" cap="none" sz="1200" b="0" i="0" u="none" baseline="0">
              <a:solidFill>
                <a:srgbClr val="0000FF"/>
              </a:solidFill>
              <a:latin typeface="Arial"/>
              <a:ea typeface="Arial"/>
              <a:cs typeface="Arial"/>
            </a:rPr>
            <a:t>) sont tous meilleurs les uns que les autres !</a:t>
          </a:r>
        </a:p>
      </xdr:txBody>
    </xdr:sp>
    <xdr:clientData/>
  </xdr:twoCellAnchor>
  <xdr:twoCellAnchor>
    <xdr:from>
      <xdr:col>15</xdr:col>
      <xdr:colOff>228600</xdr:colOff>
      <xdr:row>50</xdr:row>
      <xdr:rowOff>9525</xdr:rowOff>
    </xdr:from>
    <xdr:to>
      <xdr:col>15</xdr:col>
      <xdr:colOff>228600</xdr:colOff>
      <xdr:row>53</xdr:row>
      <xdr:rowOff>0</xdr:rowOff>
    </xdr:to>
    <xdr:sp>
      <xdr:nvSpPr>
        <xdr:cNvPr id="57" name="Line 113"/>
        <xdr:cNvSpPr>
          <a:spLocks/>
        </xdr:cNvSpPr>
      </xdr:nvSpPr>
      <xdr:spPr>
        <a:xfrm flipV="1">
          <a:off x="8839200" y="9515475"/>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17</xdr:row>
      <xdr:rowOff>85725</xdr:rowOff>
    </xdr:from>
    <xdr:to>
      <xdr:col>10</xdr:col>
      <xdr:colOff>609600</xdr:colOff>
      <xdr:row>63</xdr:row>
      <xdr:rowOff>47625</xdr:rowOff>
    </xdr:to>
    <xdr:pic>
      <xdr:nvPicPr>
        <xdr:cNvPr id="1" name="Picture 1"/>
        <xdr:cNvPicPr preferRelativeResize="1">
          <a:picLocks noChangeAspect="1"/>
        </xdr:cNvPicPr>
      </xdr:nvPicPr>
      <xdr:blipFill>
        <a:blip r:embed="rId1"/>
        <a:stretch>
          <a:fillRect/>
        </a:stretch>
      </xdr:blipFill>
      <xdr:spPr>
        <a:xfrm>
          <a:off x="381000" y="3381375"/>
          <a:ext cx="10134600" cy="8724900"/>
        </a:xfrm>
        <a:prstGeom prst="rect">
          <a:avLst/>
        </a:prstGeom>
        <a:noFill/>
        <a:ln w="19050" cmpd="sng">
          <a:solidFill>
            <a:srgbClr val="3366FF"/>
          </a:solidFill>
          <a:headEnd type="none"/>
          <a:tailEnd type="none"/>
        </a:ln>
      </xdr:spPr>
    </xdr:pic>
    <xdr:clientData/>
  </xdr:twoCellAnchor>
  <xdr:twoCellAnchor>
    <xdr:from>
      <xdr:col>1</xdr:col>
      <xdr:colOff>876300</xdr:colOff>
      <xdr:row>0</xdr:row>
      <xdr:rowOff>85725</xdr:rowOff>
    </xdr:from>
    <xdr:to>
      <xdr:col>10</xdr:col>
      <xdr:colOff>200025</xdr:colOff>
      <xdr:row>12</xdr:row>
      <xdr:rowOff>66675</xdr:rowOff>
    </xdr:to>
    <xdr:sp>
      <xdr:nvSpPr>
        <xdr:cNvPr id="2" name="TextBox 3"/>
        <xdr:cNvSpPr txBox="1">
          <a:spLocks noChangeArrowheads="1"/>
        </xdr:cNvSpPr>
      </xdr:nvSpPr>
      <xdr:spPr>
        <a:xfrm>
          <a:off x="1866900" y="85725"/>
          <a:ext cx="8239125" cy="2266950"/>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a:t>
          </a:r>
          <a:r>
            <a:rPr lang="en-US" cap="none" sz="1800" b="1" i="0" u="none" baseline="0">
              <a:latin typeface="Arial"/>
              <a:ea typeface="Arial"/>
              <a:cs typeface="Arial"/>
            </a:rPr>
            <a:t>Procédure d'évaluation de "Kf"</a:t>
          </a:r>
          <a:r>
            <a:rPr lang="en-US" cap="none" sz="1400" b="0" i="0" u="none" baseline="0">
              <a:latin typeface="Arial"/>
              <a:ea typeface="Arial"/>
              <a:cs typeface="Arial"/>
            </a:rPr>
            <a:t>
1) Relever la position relative du maitre-couple du fuselage,
2) Rechercher sur la </a:t>
          </a:r>
          <a:r>
            <a:rPr lang="en-US" cap="none" sz="1400" b="1" i="0" u="none" baseline="0">
              <a:solidFill>
                <a:srgbClr val="FF0000"/>
              </a:solidFill>
              <a:latin typeface="Arial"/>
              <a:ea typeface="Arial"/>
              <a:cs typeface="Arial"/>
            </a:rPr>
            <a:t>figure 5</a:t>
          </a:r>
          <a:r>
            <a:rPr lang="en-US" cap="none" sz="1400" b="0" i="0" u="none" baseline="0">
              <a:latin typeface="Arial"/>
              <a:ea typeface="Arial"/>
              <a:cs typeface="Arial"/>
            </a:rPr>
            <a:t> ci-dessous la </a:t>
          </a:r>
          <a:r>
            <a:rPr lang="en-US" cap="none" sz="1400" b="1" i="0" u="none" baseline="0">
              <a:solidFill>
                <a:srgbClr val="FF0000"/>
              </a:solidFill>
              <a:latin typeface="Arial"/>
              <a:ea typeface="Arial"/>
              <a:cs typeface="Arial"/>
            </a:rPr>
            <a:t>valeur de "p"</a:t>
          </a:r>
          <a:r>
            <a:rPr lang="en-US" cap="none" sz="1400" b="0" i="0" u="none" baseline="0">
              <a:latin typeface="Arial"/>
              <a:ea typeface="Arial"/>
              <a:cs typeface="Arial"/>
            </a:rPr>
            <a:t> par correspondance de forme
    de la partie arrière du fuselage,
3) Reporter la valeur de "p" (</a:t>
          </a:r>
          <a:r>
            <a:rPr lang="en-US" cap="none" sz="1400" b="0" i="1" u="none" baseline="0">
              <a:latin typeface="Arial"/>
              <a:ea typeface="Arial"/>
              <a:cs typeface="Arial"/>
            </a:rPr>
            <a:t>ainsi que la position relative du maître-couple</a:t>
          </a:r>
          <a:r>
            <a:rPr lang="en-US" cap="none" sz="1400" b="0" i="0" u="none" baseline="0">
              <a:latin typeface="Arial"/>
              <a:ea typeface="Arial"/>
              <a:cs typeface="Arial"/>
            </a:rPr>
            <a:t>) dans le
    graphique de la </a:t>
          </a:r>
          <a:r>
            <a:rPr lang="en-US" cap="none" sz="1400" b="1" i="0" u="none" baseline="0">
              <a:solidFill>
                <a:srgbClr val="3366FF"/>
              </a:solidFill>
              <a:latin typeface="Arial"/>
              <a:ea typeface="Arial"/>
              <a:cs typeface="Arial"/>
            </a:rPr>
            <a:t>figure 7</a:t>
          </a:r>
          <a:r>
            <a:rPr lang="en-US" cap="none" sz="1400" b="0" i="0" u="none" baseline="0">
              <a:latin typeface="Arial"/>
              <a:ea typeface="Arial"/>
              <a:cs typeface="Arial"/>
            </a:rPr>
            <a:t> ci-dessous et procéder de la même manière que le fléchage,
    ou plus simplement entrez ces 2 valeurs dans les 2 cases jaunes de la calculette ci-dessous
4) Relever enfin la valeur du coef. </a:t>
          </a:r>
          <a:r>
            <a:rPr lang="en-US" cap="none" sz="1400" b="1" i="0" u="none" baseline="0">
              <a:latin typeface="Arial"/>
              <a:ea typeface="Arial"/>
              <a:cs typeface="Arial"/>
            </a:rPr>
            <a:t>Kf</a:t>
          </a:r>
          <a:r>
            <a:rPr lang="en-US" cap="none" sz="1400" b="0" i="0" u="none" baseline="0">
              <a:latin typeface="Arial"/>
              <a:ea typeface="Arial"/>
              <a:cs typeface="Arial"/>
            </a:rPr>
            <a:t> sur le grgaphique (ou sa valeur caculée de la case verte) 
    et la reporter dans la feuille de calcul.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14</xdr:row>
      <xdr:rowOff>152400</xdr:rowOff>
    </xdr:from>
    <xdr:to>
      <xdr:col>13</xdr:col>
      <xdr:colOff>619125</xdr:colOff>
      <xdr:row>47</xdr:row>
      <xdr:rowOff>66675</xdr:rowOff>
    </xdr:to>
    <xdr:pic>
      <xdr:nvPicPr>
        <xdr:cNvPr id="1" name="Picture 36"/>
        <xdr:cNvPicPr preferRelativeResize="1">
          <a:picLocks noChangeAspect="1"/>
        </xdr:cNvPicPr>
      </xdr:nvPicPr>
      <xdr:blipFill>
        <a:blip r:embed="rId1"/>
        <a:stretch>
          <a:fillRect/>
        </a:stretch>
      </xdr:blipFill>
      <xdr:spPr>
        <a:xfrm>
          <a:off x="266700" y="2847975"/>
          <a:ext cx="13230225" cy="6200775"/>
        </a:xfrm>
        <a:prstGeom prst="rect">
          <a:avLst/>
        </a:prstGeom>
        <a:noFill/>
        <a:ln w="9525" cmpd="sng">
          <a:noFill/>
        </a:ln>
      </xdr:spPr>
    </xdr:pic>
    <xdr:clientData/>
  </xdr:twoCellAnchor>
  <xdr:twoCellAnchor>
    <xdr:from>
      <xdr:col>2</xdr:col>
      <xdr:colOff>314325</xdr:colOff>
      <xdr:row>0</xdr:row>
      <xdr:rowOff>104775</xdr:rowOff>
    </xdr:from>
    <xdr:to>
      <xdr:col>9</xdr:col>
      <xdr:colOff>981075</xdr:colOff>
      <xdr:row>10</xdr:row>
      <xdr:rowOff>85725</xdr:rowOff>
    </xdr:to>
    <xdr:sp>
      <xdr:nvSpPr>
        <xdr:cNvPr id="2" name="TextBox 38"/>
        <xdr:cNvSpPr txBox="1">
          <a:spLocks noChangeArrowheads="1"/>
        </xdr:cNvSpPr>
      </xdr:nvSpPr>
      <xdr:spPr>
        <a:xfrm>
          <a:off x="2295525" y="104775"/>
          <a:ext cx="7600950" cy="1885950"/>
        </a:xfrm>
        <a:prstGeom prst="rect">
          <a:avLst/>
        </a:prstGeom>
        <a:solidFill>
          <a:srgbClr val="FFCC00"/>
        </a:solidFill>
        <a:ln w="19050"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a:t>
          </a:r>
          <a:r>
            <a:rPr lang="en-US" cap="none" sz="1800" b="1" i="0" u="none" baseline="0">
              <a:latin typeface="Arial"/>
              <a:ea typeface="Arial"/>
              <a:cs typeface="Arial"/>
            </a:rPr>
            <a:t>Procédure d'évaluation de "Ks"</a:t>
          </a:r>
          <a:r>
            <a:rPr lang="en-US" cap="none" sz="1400" b="0" i="0" u="none" baseline="0">
              <a:latin typeface="Arial"/>
              <a:ea typeface="Arial"/>
              <a:cs typeface="Arial"/>
            </a:rPr>
            <a:t>
1) Evaluer, au niveau du maître-couple du fuselage, ou sur la vue de face d'un plan
    3 vues, la proportion globale de portions de droites  "pd",
2) Reporter cette proportion en abcisse sur le graphique de la figure 6 ci-dessous,
3) Relever la valeur de Ks, et la reporter  dans la feuille de calcul
    (</a:t>
          </a:r>
          <a:r>
            <a:rPr lang="en-US" cap="none" sz="1400" b="0" i="1" u="none" baseline="0">
              <a:latin typeface="Arial"/>
              <a:ea typeface="Arial"/>
              <a:cs typeface="Arial"/>
            </a:rPr>
            <a:t>ou calculer Ks au moyen de la formule, ce qui revient au même</a:t>
          </a:r>
          <a:r>
            <a:rPr lang="en-US" cap="none" sz="14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AW100"/>
  <sheetViews>
    <sheetView showGridLines="0" showRowColHeaders="0" tabSelected="1" zoomScale="125" zoomScaleNormal="125" zoomScaleSheetLayoutView="100" workbookViewId="0" topLeftCell="A1">
      <selection activeCell="A2" sqref="A2"/>
    </sheetView>
  </sheetViews>
  <sheetFormatPr defaultColWidth="11.5546875" defaultRowHeight="15"/>
  <cols>
    <col min="1" max="1" width="4.10546875" style="1" customWidth="1"/>
    <col min="2" max="2" width="16.10546875" style="0" customWidth="1"/>
    <col min="3" max="3" width="17.4453125" style="0" customWidth="1"/>
    <col min="4" max="4" width="5.6640625" style="0" customWidth="1"/>
    <col min="5" max="5" width="6.10546875" style="0" customWidth="1"/>
    <col min="6" max="6" width="5.6640625" style="0" customWidth="1"/>
    <col min="7" max="7" width="6.10546875" style="0" customWidth="1"/>
    <col min="8" max="8" width="7.99609375" style="0" customWidth="1"/>
    <col min="9" max="9" width="6.3359375" style="0" customWidth="1"/>
    <col min="10" max="10" width="5.6640625" style="0" customWidth="1"/>
    <col min="11" max="12" width="6.5546875" style="0" customWidth="1"/>
    <col min="13" max="13" width="6.10546875" style="0" customWidth="1"/>
    <col min="14" max="15" width="6.10546875" style="0" hidden="1" customWidth="1"/>
    <col min="16" max="16" width="6.10546875" style="0" customWidth="1"/>
    <col min="17" max="17" width="6.88671875" style="0" customWidth="1"/>
    <col min="18" max="19" width="7.6640625" style="0" customWidth="1"/>
    <col min="20" max="23" width="5.6640625" style="0" customWidth="1"/>
    <col min="24" max="24" width="6.99609375" style="0" customWidth="1"/>
    <col min="25" max="26" width="6.6640625" style="0" customWidth="1"/>
    <col min="27" max="28" width="7.10546875" style="0" customWidth="1"/>
    <col min="29" max="29" width="5.6640625" style="0" customWidth="1"/>
    <col min="30" max="30" width="6.88671875" style="0" customWidth="1"/>
    <col min="31" max="31" width="5.6640625" style="0" customWidth="1"/>
    <col min="32" max="33" width="6.3359375" style="0" customWidth="1"/>
    <col min="34" max="34" width="6.10546875" style="0" customWidth="1"/>
    <col min="35" max="35" width="6.5546875" style="0" customWidth="1"/>
    <col min="36" max="36" width="5.6640625" style="0" customWidth="1"/>
    <col min="37" max="37" width="6.4453125" style="0" customWidth="1"/>
    <col min="38" max="38" width="6.10546875" style="0" hidden="1" customWidth="1"/>
    <col min="39" max="40" width="5.6640625" style="0" customWidth="1"/>
    <col min="41" max="41" width="6.3359375" style="0" customWidth="1"/>
    <col min="42" max="42" width="7.6640625" style="0" customWidth="1"/>
    <col min="43" max="43" width="2.99609375" style="0" customWidth="1"/>
    <col min="44" max="45" width="6.6640625" style="0" customWidth="1"/>
    <col min="46" max="46" width="1.33203125" style="0" customWidth="1"/>
    <col min="47" max="47" width="10.6640625" style="1" customWidth="1"/>
  </cols>
  <sheetData>
    <row r="1" ht="15">
      <c r="A1" s="165"/>
    </row>
    <row r="5" spans="2:10" ht="15" customHeight="1">
      <c r="B5" s="164" t="s">
        <v>106</v>
      </c>
      <c r="C5" s="164"/>
      <c r="D5" s="164"/>
      <c r="E5" s="164"/>
      <c r="F5" s="164"/>
      <c r="G5" s="164"/>
      <c r="H5" s="164"/>
      <c r="I5" s="164"/>
      <c r="J5" s="164"/>
    </row>
    <row r="6" spans="2:49" ht="18.75">
      <c r="B6" s="203" t="str">
        <f>IF(A1="mo",$Z$100,"Voir en encadré bas de page : Destination de ce programme")</f>
        <v>Voir en encadré bas de page : Destination de ce programme</v>
      </c>
      <c r="C6" s="203"/>
      <c r="D6" s="203"/>
      <c r="E6" s="203"/>
      <c r="F6" s="203"/>
      <c r="G6" s="203"/>
      <c r="H6" s="203"/>
      <c r="I6" s="203"/>
      <c r="J6" s="203"/>
      <c r="K6" s="203" t="str">
        <f>$Z$100</f>
        <v>V5 - Site IA - Sept.2007</v>
      </c>
      <c r="L6" s="203"/>
      <c r="M6" s="203"/>
      <c r="N6" s="203"/>
      <c r="O6" s="203"/>
      <c r="P6" s="203"/>
      <c r="Q6" s="203"/>
      <c r="R6" s="203"/>
      <c r="S6" s="203"/>
      <c r="T6" s="203"/>
      <c r="U6" s="203"/>
      <c r="V6" s="203" t="str">
        <f>$Z$100</f>
        <v>V5 - Site IA - Sept.2007</v>
      </c>
      <c r="W6" s="203"/>
      <c r="X6" s="203"/>
      <c r="Y6" s="203"/>
      <c r="Z6" s="203"/>
      <c r="AA6" s="203"/>
      <c r="AB6" s="203"/>
      <c r="AC6" s="203"/>
      <c r="AD6" s="203" t="str">
        <f>$Z$100</f>
        <v>V5 - Site IA - Sept.2007</v>
      </c>
      <c r="AE6" s="203"/>
      <c r="AF6" s="203"/>
      <c r="AG6" s="203"/>
      <c r="AH6" s="203"/>
      <c r="AI6" s="203"/>
      <c r="AJ6" s="203"/>
      <c r="AK6" s="203"/>
      <c r="AL6" s="178" t="str">
        <f>$Z$100</f>
        <v>V5 - Site IA - Sept.2007</v>
      </c>
      <c r="AM6" s="203" t="str">
        <f>$Z$100</f>
        <v>V5 - Site IA - Sept.2007</v>
      </c>
      <c r="AN6" s="203"/>
      <c r="AO6" s="203"/>
      <c r="AP6" s="203"/>
      <c r="AQ6" s="203"/>
      <c r="AR6" s="203"/>
      <c r="AS6" s="203"/>
      <c r="AT6" s="203"/>
      <c r="AU6" s="203"/>
      <c r="AV6" s="203"/>
      <c r="AW6" s="203"/>
    </row>
    <row r="31" ht="15">
      <c r="AU31" s="8" t="s">
        <v>10</v>
      </c>
    </row>
    <row r="32" spans="14:47" ht="15">
      <c r="N32" t="s">
        <v>103</v>
      </c>
      <c r="S32" s="74"/>
      <c r="AU32" s="12" t="s">
        <v>11</v>
      </c>
    </row>
    <row r="33" spans="2:47" ht="15">
      <c r="B33" s="96"/>
      <c r="C33" s="97"/>
      <c r="D33" s="97"/>
      <c r="E33" s="6"/>
      <c r="AU33" s="12" t="s">
        <v>19</v>
      </c>
    </row>
    <row r="34" spans="2:47" ht="15">
      <c r="B34" s="96"/>
      <c r="C34" s="97"/>
      <c r="D34" s="97"/>
      <c r="N34" t="s">
        <v>101</v>
      </c>
      <c r="AK34" s="73" t="s">
        <v>85</v>
      </c>
      <c r="AU34" s="12" t="s">
        <v>18</v>
      </c>
    </row>
    <row r="35" spans="8:47" ht="16.5">
      <c r="H35" s="63" t="s">
        <v>78</v>
      </c>
      <c r="K35" s="196" t="s">
        <v>124</v>
      </c>
      <c r="L35" s="197"/>
      <c r="O35" t="s">
        <v>102</v>
      </c>
      <c r="R35" s="26"/>
      <c r="S35" s="26"/>
      <c r="T35" s="28"/>
      <c r="U35" s="29" t="s">
        <v>31</v>
      </c>
      <c r="V35" s="30"/>
      <c r="X35" s="24" t="s">
        <v>34</v>
      </c>
      <c r="Y35" s="23"/>
      <c r="AA35" s="196" t="s">
        <v>74</v>
      </c>
      <c r="AB35" s="197"/>
      <c r="AE35" s="196" t="s">
        <v>48</v>
      </c>
      <c r="AF35" s="200"/>
      <c r="AG35" s="200"/>
      <c r="AH35" s="200"/>
      <c r="AI35" s="197"/>
      <c r="AK35" s="76" t="s">
        <v>2</v>
      </c>
      <c r="AN35" s="20"/>
      <c r="AR35" s="198" t="s">
        <v>44</v>
      </c>
      <c r="AS35" s="199"/>
      <c r="AU35" s="12" t="s">
        <v>20</v>
      </c>
    </row>
    <row r="36" spans="2:47" s="2" customFormat="1" ht="15">
      <c r="B36" s="8" t="s">
        <v>23</v>
      </c>
      <c r="C36" s="204" t="s">
        <v>52</v>
      </c>
      <c r="D36" s="205"/>
      <c r="E36" s="201" t="s">
        <v>51</v>
      </c>
      <c r="F36" s="8" t="s">
        <v>26</v>
      </c>
      <c r="G36" s="8" t="s">
        <v>5</v>
      </c>
      <c r="H36" s="8" t="s">
        <v>79</v>
      </c>
      <c r="I36" s="89" t="s">
        <v>68</v>
      </c>
      <c r="J36" s="208" t="s">
        <v>81</v>
      </c>
      <c r="K36" s="19" t="s">
        <v>62</v>
      </c>
      <c r="L36" s="94" t="s">
        <v>63</v>
      </c>
      <c r="M36" s="8" t="s">
        <v>43</v>
      </c>
      <c r="N36" s="8" t="s">
        <v>99</v>
      </c>
      <c r="O36" s="8" t="s">
        <v>100</v>
      </c>
      <c r="P36" s="8" t="s">
        <v>96</v>
      </c>
      <c r="Q36" s="8" t="s">
        <v>80</v>
      </c>
      <c r="R36" s="198" t="s">
        <v>121</v>
      </c>
      <c r="S36" s="199"/>
      <c r="T36" s="89" t="s">
        <v>65</v>
      </c>
      <c r="U36" s="91" t="s">
        <v>38</v>
      </c>
      <c r="V36" s="8" t="s">
        <v>122</v>
      </c>
      <c r="W36" s="89" t="s">
        <v>36</v>
      </c>
      <c r="X36" s="9" t="s">
        <v>33</v>
      </c>
      <c r="Y36" s="8" t="s">
        <v>30</v>
      </c>
      <c r="Z36" s="8" t="s">
        <v>25</v>
      </c>
      <c r="AA36" s="176" t="s">
        <v>17</v>
      </c>
      <c r="AB36" s="177" t="s">
        <v>42</v>
      </c>
      <c r="AC36" s="9" t="s">
        <v>32</v>
      </c>
      <c r="AD36" s="8" t="s">
        <v>90</v>
      </c>
      <c r="AE36" s="89" t="s">
        <v>49</v>
      </c>
      <c r="AF36" s="91" t="s">
        <v>104</v>
      </c>
      <c r="AG36" s="89" t="s">
        <v>105</v>
      </c>
      <c r="AH36" s="89" t="s">
        <v>87</v>
      </c>
      <c r="AI36" s="89" t="s">
        <v>88</v>
      </c>
      <c r="AJ36" s="9" t="s">
        <v>47</v>
      </c>
      <c r="AK36" s="8" t="s">
        <v>3</v>
      </c>
      <c r="AL36" s="8" t="s">
        <v>4</v>
      </c>
      <c r="AM36" s="8" t="s">
        <v>70</v>
      </c>
      <c r="AN36" s="201" t="s">
        <v>50</v>
      </c>
      <c r="AO36" s="8" t="s">
        <v>45</v>
      </c>
      <c r="AP36" s="8" t="s">
        <v>71</v>
      </c>
      <c r="AR36" s="98" t="s">
        <v>27</v>
      </c>
      <c r="AS36" s="12" t="s">
        <v>28</v>
      </c>
      <c r="AU36" s="12" t="s">
        <v>21</v>
      </c>
    </row>
    <row r="37" spans="2:48" s="1" customFormat="1" ht="15">
      <c r="B37" s="12" t="s">
        <v>24</v>
      </c>
      <c r="C37" s="206"/>
      <c r="D37" s="207"/>
      <c r="E37" s="202"/>
      <c r="F37" s="31" t="s">
        <v>72</v>
      </c>
      <c r="G37" s="31" t="s">
        <v>6</v>
      </c>
      <c r="H37" s="31" t="s">
        <v>41</v>
      </c>
      <c r="I37" s="90" t="s">
        <v>69</v>
      </c>
      <c r="J37" s="209"/>
      <c r="K37" s="14" t="s">
        <v>64</v>
      </c>
      <c r="L37" s="90" t="s">
        <v>64</v>
      </c>
      <c r="M37" s="27" t="s">
        <v>41</v>
      </c>
      <c r="N37" s="27" t="s">
        <v>98</v>
      </c>
      <c r="O37" s="27" t="s">
        <v>40</v>
      </c>
      <c r="P37" s="27" t="s">
        <v>97</v>
      </c>
      <c r="Q37" s="27" t="s">
        <v>64</v>
      </c>
      <c r="R37" s="102" t="s">
        <v>73</v>
      </c>
      <c r="S37" s="103" t="s">
        <v>91</v>
      </c>
      <c r="T37" s="90" t="s">
        <v>66</v>
      </c>
      <c r="U37" s="92" t="s">
        <v>67</v>
      </c>
      <c r="V37" s="13" t="s">
        <v>123</v>
      </c>
      <c r="W37" s="90" t="s">
        <v>40</v>
      </c>
      <c r="X37" s="25" t="s">
        <v>17</v>
      </c>
      <c r="Y37" s="32" t="s">
        <v>35</v>
      </c>
      <c r="Z37" s="13" t="s">
        <v>40</v>
      </c>
      <c r="AA37" s="15" t="s">
        <v>40</v>
      </c>
      <c r="AB37" s="93" t="s">
        <v>40</v>
      </c>
      <c r="AC37" s="13" t="s">
        <v>40</v>
      </c>
      <c r="AD37" s="13" t="s">
        <v>22</v>
      </c>
      <c r="AE37" s="90" t="s">
        <v>67</v>
      </c>
      <c r="AF37" s="92" t="s">
        <v>67</v>
      </c>
      <c r="AG37" s="95" t="s">
        <v>67</v>
      </c>
      <c r="AH37" s="90" t="s">
        <v>89</v>
      </c>
      <c r="AI37" s="95" t="s">
        <v>9</v>
      </c>
      <c r="AJ37" s="14" t="s">
        <v>66</v>
      </c>
      <c r="AK37" s="13" t="s">
        <v>66</v>
      </c>
      <c r="AL37" s="13" t="s">
        <v>66</v>
      </c>
      <c r="AM37" s="13" t="s">
        <v>66</v>
      </c>
      <c r="AN37" s="202"/>
      <c r="AO37" s="13" t="s">
        <v>66</v>
      </c>
      <c r="AP37" s="13" t="s">
        <v>46</v>
      </c>
      <c r="AR37" s="27" t="s">
        <v>29</v>
      </c>
      <c r="AS37" s="99" t="s">
        <v>29</v>
      </c>
      <c r="AU37" s="27" t="s">
        <v>12</v>
      </c>
      <c r="AV37" s="172" t="s">
        <v>129</v>
      </c>
    </row>
    <row r="38" spans="1:49" ht="15">
      <c r="A38" s="1">
        <v>1</v>
      </c>
      <c r="B38" s="116" t="s">
        <v>13</v>
      </c>
      <c r="C38" s="116" t="s">
        <v>53</v>
      </c>
      <c r="D38" s="116">
        <v>1986</v>
      </c>
      <c r="E38" s="116" t="s">
        <v>60</v>
      </c>
      <c r="F38" s="116">
        <v>4</v>
      </c>
      <c r="G38" s="116">
        <v>77</v>
      </c>
      <c r="H38" s="116">
        <v>120</v>
      </c>
      <c r="I38" s="116">
        <v>214</v>
      </c>
      <c r="J38" s="116" t="s">
        <v>82</v>
      </c>
      <c r="K38" s="116">
        <v>612</v>
      </c>
      <c r="L38" s="116">
        <v>1089</v>
      </c>
      <c r="M38" s="100">
        <f aca="true" t="shared" si="0" ref="M38:M50">IF(((L38-K38-(F38*G38))/0.72)&gt;H38,H38,((L38-K38-(F38*G38))/0.72))</f>
        <v>120</v>
      </c>
      <c r="N38" s="101">
        <f aca="true" t="shared" si="1" ref="N38:N44">T38*((L38*263/(T38*AB38*AB38))^2)/(PI()*V38*0.8)</f>
        <v>0.013127554192517118</v>
      </c>
      <c r="O38" s="101">
        <f>(((I38*1141*AN38)/(AO38+N38))^(1/3))*3.6</f>
        <v>420.2292872909093</v>
      </c>
      <c r="P38" s="166">
        <f>IF(J38="2T",M38*0.72*O38/(I38*0.75*0.35),M38*0.72*O38/(I38*0.75*0.22))</f>
        <v>1028.2585789276284</v>
      </c>
      <c r="Q38" s="101">
        <f>IF((L38-(M38*0.72)-K38-(F38*G38))&lt;0,0,(L38-(M38*0.72)-K38-(F38*G38)))</f>
        <v>82.60000000000002</v>
      </c>
      <c r="R38" s="107">
        <f aca="true" t="shared" si="2" ref="R38:R50">IF(K38+L38=0,"",K38/L38)</f>
        <v>0.5619834710743802</v>
      </c>
      <c r="S38" s="107">
        <f>(L38-K38-(M38*0.72))/L38</f>
        <v>0.3586776859504132</v>
      </c>
      <c r="T38" s="116">
        <v>8.29</v>
      </c>
      <c r="U38" s="116">
        <v>8.41</v>
      </c>
      <c r="V38" s="108">
        <f aca="true" t="shared" si="3" ref="V38:V46">IF(T38+U38=0,"",U38*U38/T38)</f>
        <v>8.531737032569362</v>
      </c>
      <c r="W38" s="117">
        <v>110</v>
      </c>
      <c r="X38" s="109">
        <f>IF(W38+L38+T38=0,"",207.5*L38/(T38*W38*W38))</f>
        <v>2.2527141133896262</v>
      </c>
      <c r="Y38" s="110" t="str">
        <f>IF(W38&gt;65,"-",207.5*L38/(T38*65*65))</f>
        <v>-</v>
      </c>
      <c r="Z38" s="118">
        <v>425</v>
      </c>
      <c r="AA38" s="118">
        <v>444</v>
      </c>
      <c r="AB38" s="119">
        <v>433</v>
      </c>
      <c r="AC38" s="10"/>
      <c r="AD38" s="111">
        <f>IF(AO38="","",0.5*(PI()*V38*0.8*T38/AO38)^0.5)</f>
        <v>19.459294908975348</v>
      </c>
      <c r="AE38" s="116">
        <v>7.08</v>
      </c>
      <c r="AF38" s="116">
        <v>1.13</v>
      </c>
      <c r="AG38" s="116">
        <v>1.16</v>
      </c>
      <c r="AH38" s="116">
        <v>1.12</v>
      </c>
      <c r="AI38" s="116">
        <v>1.92</v>
      </c>
      <c r="AJ38" s="112">
        <f aca="true" t="shared" si="4" ref="AJ38:AJ50">IF(AE38*AF38*AG38*AH38*AI38=0,"",AE38*AH38*AI38*(AF38+AG38)/2)</f>
        <v>17.432432640000002</v>
      </c>
      <c r="AK38" s="116">
        <v>2.56</v>
      </c>
      <c r="AL38" s="100">
        <f>IF(E38="",0,IF(E38="T",1.5,IF(E38="C",1,IF(E38="R",0,""))))</f>
        <v>0</v>
      </c>
      <c r="AM38" s="112">
        <f>IF(AJ38="","",((T38-(AG38*T38/U38))*2)+(AK38*2)+AJ38+AL38)</f>
        <v>36.845536088275864</v>
      </c>
      <c r="AN38" s="116">
        <v>0.85</v>
      </c>
      <c r="AO38" s="4">
        <f>IF(AN38=0,"",(56025*I38*AN38/(AB38^3))-(T38*((207.5*L38/(T38*AB38*AB38))^2)/(PI()*V38*0.8)))</f>
        <v>0.1173593404392713</v>
      </c>
      <c r="AP38" s="33">
        <f>IF(AO38="","",AO38*1000/AM38)</f>
        <v>3.1851712011489686</v>
      </c>
      <c r="AQ38" s="34">
        <f aca="true" t="shared" si="5" ref="AQ38:AQ50">AP38</f>
        <v>3.1851712011489686</v>
      </c>
      <c r="AR38" s="21">
        <f>IF(AO38="","",(AO38^0.5)*1000)</f>
        <v>342.5774955236717</v>
      </c>
      <c r="AS38" s="21">
        <f>IF(AM38="","",((0.003*AM38)^0.5)*1000)</f>
        <v>332.47046224413316</v>
      </c>
      <c r="AU38" s="7">
        <f>(0.5*1.225*(AB38/3.6)^3*((AM38*0.003)+(T38*((207.5*L38/(T38*AB38*AB38))^2)/(PI()*V38*0.8))))/(735.5*0.8)</f>
        <v>215.01584429637415</v>
      </c>
      <c r="AV38" s="173" t="s">
        <v>131</v>
      </c>
      <c r="AW38" s="105"/>
    </row>
    <row r="39" spans="1:49" ht="15">
      <c r="A39" s="1">
        <f aca="true" t="shared" si="6" ref="A39:A44">A38+1</f>
        <v>2</v>
      </c>
      <c r="B39" s="116" t="s">
        <v>15</v>
      </c>
      <c r="C39" s="116" t="s">
        <v>54</v>
      </c>
      <c r="D39" s="116">
        <v>1935</v>
      </c>
      <c r="E39" s="116" t="s">
        <v>37</v>
      </c>
      <c r="F39" s="116">
        <v>4</v>
      </c>
      <c r="G39" s="116">
        <v>77</v>
      </c>
      <c r="H39" s="116">
        <v>200</v>
      </c>
      <c r="I39" s="116">
        <v>195</v>
      </c>
      <c r="J39" s="116" t="s">
        <v>82</v>
      </c>
      <c r="K39" s="116">
        <v>530</v>
      </c>
      <c r="L39" s="116">
        <v>1230</v>
      </c>
      <c r="M39" s="100">
        <f>IF(((L39-K39-(F39*G39))/0.72)&gt;H39,H39,((L39-K39-(F39*G39))/0.72))</f>
        <v>200</v>
      </c>
      <c r="N39" s="101">
        <f t="shared" si="1"/>
        <v>0.05368379702221145</v>
      </c>
      <c r="O39" s="101">
        <f aca="true" t="shared" si="7" ref="O39:O44">(((I39*1141*AN39)/(AO39+N39))^(1/3))*3.6</f>
        <v>281.01881039798565</v>
      </c>
      <c r="P39" s="166">
        <f aca="true" t="shared" si="8" ref="P39:P44">IF(J39="2T",M39*0.72*O39/(I39*0.75*0.35),M39*0.72*O39/(I39*0.75*0.22))</f>
        <v>1257.706564018957</v>
      </c>
      <c r="Q39" s="101">
        <f>IF((L39-(M39*0.72)-K39-(F39*G39))&lt;0,0,(L39-(M39*0.72)-K39-(F39*G39)))</f>
        <v>248</v>
      </c>
      <c r="R39" s="107">
        <f t="shared" si="2"/>
        <v>0.43089430894308944</v>
      </c>
      <c r="S39" s="107">
        <f aca="true" t="shared" si="9" ref="S39:S50">(L39-K39-(M39*0.72))/L39</f>
        <v>0.45203252032520325</v>
      </c>
      <c r="T39" s="116">
        <v>16</v>
      </c>
      <c r="U39" s="116">
        <v>10.4</v>
      </c>
      <c r="V39" s="113">
        <f t="shared" si="3"/>
        <v>6.760000000000001</v>
      </c>
      <c r="W39" s="117">
        <v>90</v>
      </c>
      <c r="X39" s="109">
        <f aca="true" t="shared" si="10" ref="X39:X44">IF(W39+L39+T39=0,"",207.5*L39/(T39*W39*W39))</f>
        <v>1.9693287037037037</v>
      </c>
      <c r="Y39" s="110" t="str">
        <f>IF(W39&gt;65,"-",207.5*L39/(T39*65*65))</f>
        <v>-</v>
      </c>
      <c r="Z39" s="118">
        <v>260</v>
      </c>
      <c r="AA39" s="118">
        <v>291</v>
      </c>
      <c r="AB39" s="119">
        <v>291</v>
      </c>
      <c r="AC39" s="10"/>
      <c r="AD39" s="112">
        <f aca="true" t="shared" si="11" ref="AD39:AD50">IF(AO39="","",0.5*(PI()*V39*0.8*T39/AO39)^0.5)</f>
        <v>14.252435322755003</v>
      </c>
      <c r="AE39" s="116">
        <v>8.4</v>
      </c>
      <c r="AF39" s="116">
        <v>1.3</v>
      </c>
      <c r="AG39" s="116">
        <v>1.15</v>
      </c>
      <c r="AH39" s="116">
        <v>1.14</v>
      </c>
      <c r="AI39" s="116">
        <v>2.094</v>
      </c>
      <c r="AJ39" s="112">
        <f t="shared" si="4"/>
        <v>24.563876399999995</v>
      </c>
      <c r="AK39" s="116">
        <v>3.3</v>
      </c>
      <c r="AL39" s="100">
        <f aca="true" t="shared" si="12" ref="AL39:AL44">IF(E39="",0,IF(E39="T",1.5,IF(E39="C",1,IF(E39="R",0,""))))</f>
        <v>1</v>
      </c>
      <c r="AM39" s="112">
        <f aca="true" t="shared" si="13" ref="AM39:AM50">IF(AJ39="","",((T39-(AG39*T39/U39))*2)+(AK39*2)+AJ39+AL39)</f>
        <v>60.62541486153846</v>
      </c>
      <c r="AN39" s="116">
        <v>0.83</v>
      </c>
      <c r="AO39" s="4">
        <f>IF(AN39=0,"",(56025*I39*AN39/(AB39^3))-(T39*((207.5*L39/(T39*AB39*AB39))^2)/(PI()*V39*0.8)))</f>
        <v>0.3345556658370531</v>
      </c>
      <c r="AP39" s="33">
        <f aca="true" t="shared" si="14" ref="AP39:AP44">IF(AO39="","",AO39*1000/AM39)</f>
        <v>5.518406209691762</v>
      </c>
      <c r="AQ39" s="34">
        <f t="shared" si="5"/>
        <v>5.518406209691762</v>
      </c>
      <c r="AR39" s="21">
        <f aca="true" t="shared" si="15" ref="AR39:AR46">IF(AO39="","",(AO39^0.5)*1000)</f>
        <v>578.4078715206538</v>
      </c>
      <c r="AS39" s="21">
        <f aca="true" t="shared" si="16" ref="AS39:AS46">IF(AM39="","",((0.003*AM39)^0.5)*1000)</f>
        <v>426.46951190514824</v>
      </c>
      <c r="AU39" s="7">
        <f aca="true" t="shared" si="17" ref="AU39:AU50">(0.5*1.225*(AB39/3.6)^3*((AM39*0.003)+(T39*((207.5*L39/(T39*AB39*AB39))^2)/(PI()*V39*0.8))))/(735.5*0.8)</f>
        <v>118.36828894256482</v>
      </c>
      <c r="AV39" s="173" t="s">
        <v>130</v>
      </c>
      <c r="AW39" s="105"/>
    </row>
    <row r="40" spans="1:49" ht="15">
      <c r="A40" s="1">
        <f t="shared" si="6"/>
        <v>3</v>
      </c>
      <c r="B40" s="116" t="s">
        <v>16</v>
      </c>
      <c r="C40" s="116" t="s">
        <v>55</v>
      </c>
      <c r="D40" s="116">
        <v>1973</v>
      </c>
      <c r="E40" s="116" t="s">
        <v>61</v>
      </c>
      <c r="F40" s="116">
        <v>1</v>
      </c>
      <c r="G40" s="116">
        <v>77</v>
      </c>
      <c r="H40" s="116">
        <v>23</v>
      </c>
      <c r="I40" s="116">
        <v>30</v>
      </c>
      <c r="J40" s="116" t="s">
        <v>83</v>
      </c>
      <c r="K40" s="116">
        <v>75</v>
      </c>
      <c r="L40" s="116">
        <v>170</v>
      </c>
      <c r="M40" s="100">
        <f t="shared" si="0"/>
        <v>23</v>
      </c>
      <c r="N40" s="101">
        <f t="shared" si="1"/>
        <v>0.014141210814676725</v>
      </c>
      <c r="O40" s="101">
        <f t="shared" si="7"/>
        <v>213.39064018803197</v>
      </c>
      <c r="P40" s="166">
        <f t="shared" si="8"/>
        <v>448.7300319382615</v>
      </c>
      <c r="Q40" s="101">
        <f aca="true" t="shared" si="18" ref="Q40:Q50">IF((L40-(M40*0.72)-K40-(F40*G40))&lt;0,0,(L40-(M40*0.72)-K40-(F40*G40)))</f>
        <v>1.4399999999999977</v>
      </c>
      <c r="R40" s="107">
        <f t="shared" si="2"/>
        <v>0.4411764705882353</v>
      </c>
      <c r="S40" s="107">
        <f t="shared" si="9"/>
        <v>0.46141176470588235</v>
      </c>
      <c r="T40" s="116">
        <v>3.1</v>
      </c>
      <c r="U40" s="116">
        <v>4.9</v>
      </c>
      <c r="V40" s="113">
        <f t="shared" si="3"/>
        <v>7.745161290322582</v>
      </c>
      <c r="W40" s="117">
        <v>72</v>
      </c>
      <c r="X40" s="109">
        <f t="shared" si="10"/>
        <v>2.195029370768618</v>
      </c>
      <c r="Y40" s="110" t="str">
        <f aca="true" t="shared" si="19" ref="Y40:Y50">IF(W40&gt;65,"-",207.5*L40/(T40*65*65))</f>
        <v>-</v>
      </c>
      <c r="Z40" s="118"/>
      <c r="AA40" s="118">
        <v>220</v>
      </c>
      <c r="AB40" s="119">
        <v>220</v>
      </c>
      <c r="AC40" s="10"/>
      <c r="AD40" s="112">
        <f t="shared" si="11"/>
        <v>11.182928378934523</v>
      </c>
      <c r="AE40" s="116">
        <v>3.9</v>
      </c>
      <c r="AF40" s="116">
        <v>0.9</v>
      </c>
      <c r="AG40" s="116">
        <v>0.6</v>
      </c>
      <c r="AH40" s="116">
        <v>1.13</v>
      </c>
      <c r="AI40" s="116">
        <v>1.85</v>
      </c>
      <c r="AJ40" s="112">
        <f t="shared" si="4"/>
        <v>6.1147124999999996</v>
      </c>
      <c r="AK40" s="116">
        <v>1</v>
      </c>
      <c r="AL40" s="100">
        <f t="shared" si="12"/>
        <v>1.5</v>
      </c>
      <c r="AM40" s="112">
        <f t="shared" si="13"/>
        <v>15.055528826530612</v>
      </c>
      <c r="AN40" s="116">
        <v>0.82</v>
      </c>
      <c r="AO40" s="4">
        <f aca="true" t="shared" si="20" ref="AO40:AO50">IF(AN40=0,"",(56025*I40*AN40/(AB40^3))-(T40*((207.5*L40/(T40*AB40*AB40))^2)/(PI()*V40*0.8)))</f>
        <v>0.12063155926384408</v>
      </c>
      <c r="AP40" s="33">
        <f t="shared" si="14"/>
        <v>8.012442515554092</v>
      </c>
      <c r="AQ40" s="34">
        <f t="shared" si="5"/>
        <v>8.012442515554092</v>
      </c>
      <c r="AR40" s="21">
        <f t="shared" si="15"/>
        <v>347.32054253073494</v>
      </c>
      <c r="AS40" s="21">
        <f t="shared" si="16"/>
        <v>212.52431973680524</v>
      </c>
      <c r="AU40" s="7">
        <f t="shared" si="17"/>
        <v>12.821531253554708</v>
      </c>
      <c r="AV40" s="173" t="s">
        <v>128</v>
      </c>
      <c r="AW40" s="105"/>
    </row>
    <row r="41" spans="1:49" ht="15">
      <c r="A41" s="1">
        <f t="shared" si="6"/>
        <v>4</v>
      </c>
      <c r="B41" s="116" t="s">
        <v>14</v>
      </c>
      <c r="C41" s="116" t="s">
        <v>56</v>
      </c>
      <c r="D41" s="116">
        <v>1949</v>
      </c>
      <c r="E41" s="116" t="s">
        <v>37</v>
      </c>
      <c r="F41" s="116">
        <v>2</v>
      </c>
      <c r="G41" s="116">
        <v>77</v>
      </c>
      <c r="H41" s="116">
        <v>60</v>
      </c>
      <c r="I41" s="116">
        <v>65</v>
      </c>
      <c r="J41" s="116" t="s">
        <v>82</v>
      </c>
      <c r="K41" s="116">
        <v>272</v>
      </c>
      <c r="L41" s="116">
        <v>530</v>
      </c>
      <c r="M41" s="100">
        <f t="shared" si="0"/>
        <v>60</v>
      </c>
      <c r="N41" s="101">
        <f t="shared" si="1"/>
        <v>0.09402194814655597</v>
      </c>
      <c r="O41" s="101">
        <f t="shared" si="7"/>
        <v>179.03270405764988</v>
      </c>
      <c r="P41" s="166">
        <f t="shared" si="8"/>
        <v>721.1387240364079</v>
      </c>
      <c r="Q41" s="101">
        <f t="shared" si="18"/>
        <v>60.80000000000001</v>
      </c>
      <c r="R41" s="107">
        <f t="shared" si="2"/>
        <v>0.5132075471698113</v>
      </c>
      <c r="S41" s="107">
        <f t="shared" si="9"/>
        <v>0.40528301886792456</v>
      </c>
      <c r="T41" s="116">
        <v>12.75</v>
      </c>
      <c r="U41" s="116">
        <v>8.2</v>
      </c>
      <c r="V41" s="113">
        <f t="shared" si="3"/>
        <v>5.273725490196078</v>
      </c>
      <c r="W41" s="117">
        <v>72</v>
      </c>
      <c r="X41" s="109">
        <f t="shared" si="10"/>
        <v>1.663867707576858</v>
      </c>
      <c r="Y41" s="110" t="str">
        <f t="shared" si="19"/>
        <v>-</v>
      </c>
      <c r="Z41" s="118">
        <v>165</v>
      </c>
      <c r="AA41" s="118">
        <v>237</v>
      </c>
      <c r="AB41" s="119">
        <v>187</v>
      </c>
      <c r="AC41" s="10"/>
      <c r="AD41" s="112">
        <f t="shared" si="11"/>
        <v>10.68166378671055</v>
      </c>
      <c r="AE41" s="116">
        <v>6.2</v>
      </c>
      <c r="AF41" s="116">
        <v>1.1</v>
      </c>
      <c r="AG41" s="116">
        <v>1</v>
      </c>
      <c r="AH41" s="116">
        <v>1.14</v>
      </c>
      <c r="AI41" s="116">
        <v>1.73</v>
      </c>
      <c r="AJ41" s="112">
        <f t="shared" si="4"/>
        <v>12.839022</v>
      </c>
      <c r="AK41" s="116">
        <v>3.3</v>
      </c>
      <c r="AL41" s="100">
        <f t="shared" si="12"/>
        <v>1</v>
      </c>
      <c r="AM41" s="112">
        <f t="shared" si="13"/>
        <v>42.829265902439026</v>
      </c>
      <c r="AN41" s="116">
        <v>0.77</v>
      </c>
      <c r="AO41" s="4">
        <f t="shared" si="20"/>
        <v>0.37027958210083095</v>
      </c>
      <c r="AP41" s="33">
        <f t="shared" si="14"/>
        <v>8.64548047459633</v>
      </c>
      <c r="AQ41" s="34">
        <f t="shared" si="5"/>
        <v>8.64548047459633</v>
      </c>
      <c r="AR41" s="21">
        <f t="shared" si="15"/>
        <v>608.5060247038076</v>
      </c>
      <c r="AS41" s="21">
        <f t="shared" si="16"/>
        <v>358.4519461619884</v>
      </c>
      <c r="AU41" s="7">
        <f t="shared" si="17"/>
        <v>27.28512792724348</v>
      </c>
      <c r="AV41" s="174" t="s">
        <v>132</v>
      </c>
      <c r="AW41" s="105"/>
    </row>
    <row r="42" spans="1:49" ht="15">
      <c r="A42" s="1">
        <f t="shared" si="6"/>
        <v>5</v>
      </c>
      <c r="B42" s="116" t="s">
        <v>93</v>
      </c>
      <c r="C42" s="116" t="s">
        <v>57</v>
      </c>
      <c r="D42" s="116">
        <v>1924</v>
      </c>
      <c r="E42" s="116" t="s">
        <v>37</v>
      </c>
      <c r="F42" s="116">
        <v>2</v>
      </c>
      <c r="G42" s="116">
        <v>77</v>
      </c>
      <c r="H42" s="116">
        <v>40</v>
      </c>
      <c r="I42" s="116">
        <v>22</v>
      </c>
      <c r="J42" s="116" t="s">
        <v>82</v>
      </c>
      <c r="K42" s="116">
        <v>265</v>
      </c>
      <c r="L42" s="116">
        <v>450</v>
      </c>
      <c r="M42" s="100">
        <f t="shared" si="0"/>
        <v>40</v>
      </c>
      <c r="N42" s="101">
        <f t="shared" si="1"/>
        <v>0.2713018554577434</v>
      </c>
      <c r="O42" s="101">
        <f t="shared" si="7"/>
        <v>99.30188605387822</v>
      </c>
      <c r="P42" s="166">
        <f t="shared" si="8"/>
        <v>787.8496744770504</v>
      </c>
      <c r="Q42" s="101">
        <f t="shared" si="18"/>
        <v>2.1999999999999886</v>
      </c>
      <c r="R42" s="107">
        <f t="shared" si="2"/>
        <v>0.5888888888888889</v>
      </c>
      <c r="S42" s="107">
        <f t="shared" si="9"/>
        <v>0.3471111111111111</v>
      </c>
      <c r="T42" s="116">
        <v>20</v>
      </c>
      <c r="U42" s="116">
        <v>13</v>
      </c>
      <c r="V42" s="113">
        <f t="shared" si="3"/>
        <v>8.45</v>
      </c>
      <c r="W42" s="117">
        <v>65</v>
      </c>
      <c r="X42" s="109">
        <f t="shared" si="10"/>
        <v>1.1050295857988166</v>
      </c>
      <c r="Y42" s="110">
        <f t="shared" si="19"/>
        <v>1.1050295857988166</v>
      </c>
      <c r="Z42" s="118">
        <v>95</v>
      </c>
      <c r="AA42" s="118">
        <v>105</v>
      </c>
      <c r="AB42" s="119">
        <v>105</v>
      </c>
      <c r="AC42" s="10"/>
      <c r="AD42" s="112">
        <f t="shared" si="11"/>
        <v>12.668760936835135</v>
      </c>
      <c r="AE42" s="116">
        <v>7.27</v>
      </c>
      <c r="AF42" s="116">
        <v>1.15</v>
      </c>
      <c r="AG42" s="116">
        <v>0.65</v>
      </c>
      <c r="AH42" s="116">
        <v>1.2</v>
      </c>
      <c r="AI42" s="116">
        <v>1.7</v>
      </c>
      <c r="AJ42" s="112">
        <f t="shared" si="4"/>
        <v>13.347719999999995</v>
      </c>
      <c r="AK42" s="116">
        <v>4</v>
      </c>
      <c r="AL42" s="100">
        <f t="shared" si="12"/>
        <v>1</v>
      </c>
      <c r="AM42" s="112">
        <f t="shared" si="13"/>
        <v>60.347719999999995</v>
      </c>
      <c r="AN42" s="116">
        <v>0.78</v>
      </c>
      <c r="AO42" s="4">
        <f t="shared" si="20"/>
        <v>0.6616042571389036</v>
      </c>
      <c r="AP42" s="33">
        <f t="shared" si="14"/>
        <v>10.963202207786866</v>
      </c>
      <c r="AQ42" s="34">
        <f t="shared" si="5"/>
        <v>10.963202207786866</v>
      </c>
      <c r="AR42" s="21">
        <f t="shared" si="15"/>
        <v>813.3905932200738</v>
      </c>
      <c r="AS42" s="21">
        <f t="shared" si="16"/>
        <v>425.49166854358026</v>
      </c>
      <c r="AU42" s="7">
        <f t="shared" si="17"/>
        <v>9.037871223185112</v>
      </c>
      <c r="AV42" s="173" t="s">
        <v>125</v>
      </c>
      <c r="AW42" s="105"/>
    </row>
    <row r="43" spans="1:49" ht="15">
      <c r="A43" s="1">
        <f t="shared" si="6"/>
        <v>6</v>
      </c>
      <c r="B43" s="116" t="s">
        <v>114</v>
      </c>
      <c r="C43" s="116" t="s">
        <v>58</v>
      </c>
      <c r="D43" s="116">
        <v>1987</v>
      </c>
      <c r="E43" s="116" t="s">
        <v>61</v>
      </c>
      <c r="F43" s="116">
        <v>2</v>
      </c>
      <c r="G43" s="116">
        <v>77</v>
      </c>
      <c r="H43" s="116">
        <v>60</v>
      </c>
      <c r="I43" s="116">
        <v>80</v>
      </c>
      <c r="J43" s="116" t="s">
        <v>82</v>
      </c>
      <c r="K43" s="116">
        <v>390</v>
      </c>
      <c r="L43" s="116">
        <v>590</v>
      </c>
      <c r="M43" s="100">
        <f t="shared" si="0"/>
        <v>60</v>
      </c>
      <c r="N43" s="101">
        <f t="shared" si="1"/>
        <v>0.09722450373543698</v>
      </c>
      <c r="O43" s="101">
        <f t="shared" si="7"/>
        <v>168.8141728363996</v>
      </c>
      <c r="P43" s="166">
        <f t="shared" si="8"/>
        <v>552.4827474645805</v>
      </c>
      <c r="Q43" s="101">
        <f t="shared" si="18"/>
        <v>2.7999999999999545</v>
      </c>
      <c r="R43" s="107">
        <f t="shared" si="2"/>
        <v>0.6610169491525424</v>
      </c>
      <c r="S43" s="107">
        <f t="shared" si="9"/>
        <v>0.2657627118644068</v>
      </c>
      <c r="T43" s="116">
        <v>12.61</v>
      </c>
      <c r="U43" s="116">
        <v>10.25</v>
      </c>
      <c r="V43" s="113">
        <f t="shared" si="3"/>
        <v>8.331681205392545</v>
      </c>
      <c r="W43" s="117">
        <v>88</v>
      </c>
      <c r="X43" s="109">
        <f t="shared" si="10"/>
        <v>1.2536886145719326</v>
      </c>
      <c r="Y43" s="110" t="str">
        <f t="shared" si="19"/>
        <v>-</v>
      </c>
      <c r="Z43" s="118">
        <v>155</v>
      </c>
      <c r="AA43" s="118">
        <v>175</v>
      </c>
      <c r="AB43" s="119">
        <v>175</v>
      </c>
      <c r="AC43" s="10"/>
      <c r="AD43" s="112">
        <f t="shared" si="11"/>
        <v>10.792890932975364</v>
      </c>
      <c r="AE43" s="116">
        <v>6.83</v>
      </c>
      <c r="AF43" s="116">
        <v>1.12</v>
      </c>
      <c r="AG43" s="116">
        <v>1.2</v>
      </c>
      <c r="AH43" s="116">
        <v>1.05</v>
      </c>
      <c r="AI43" s="116">
        <v>1.35</v>
      </c>
      <c r="AJ43" s="112">
        <f t="shared" si="4"/>
        <v>11.230569000000003</v>
      </c>
      <c r="AK43" s="116">
        <v>3.1</v>
      </c>
      <c r="AL43" s="100">
        <f t="shared" si="12"/>
        <v>1.5</v>
      </c>
      <c r="AM43" s="112">
        <f t="shared" si="13"/>
        <v>41.19798363414634</v>
      </c>
      <c r="AN43" s="116">
        <v>0.75</v>
      </c>
      <c r="AO43" s="4">
        <f t="shared" si="20"/>
        <v>0.5666984469625224</v>
      </c>
      <c r="AP43" s="33">
        <f t="shared" si="14"/>
        <v>13.755489880160608</v>
      </c>
      <c r="AQ43" s="34">
        <f t="shared" si="5"/>
        <v>13.755489880160608</v>
      </c>
      <c r="AR43" s="21">
        <f t="shared" si="15"/>
        <v>752.7937612404359</v>
      </c>
      <c r="AS43" s="21">
        <f t="shared" si="16"/>
        <v>351.55931349125</v>
      </c>
      <c r="AU43" s="7">
        <f t="shared" si="17"/>
        <v>22.015434960980457</v>
      </c>
      <c r="AV43" s="173" t="s">
        <v>127</v>
      </c>
      <c r="AW43" s="175" t="s">
        <v>126</v>
      </c>
    </row>
    <row r="44" spans="1:49" ht="15">
      <c r="A44" s="1">
        <f t="shared" si="6"/>
        <v>7</v>
      </c>
      <c r="B44" s="116" t="s">
        <v>92</v>
      </c>
      <c r="C44" s="116" t="s">
        <v>59</v>
      </c>
      <c r="D44" s="116">
        <v>1903</v>
      </c>
      <c r="E44" s="116"/>
      <c r="F44" s="116">
        <v>1</v>
      </c>
      <c r="G44" s="116">
        <v>77</v>
      </c>
      <c r="H44" s="116">
        <v>2</v>
      </c>
      <c r="I44" s="116">
        <v>12</v>
      </c>
      <c r="J44" s="116" t="s">
        <v>82</v>
      </c>
      <c r="K44" s="116">
        <v>274</v>
      </c>
      <c r="L44" s="116">
        <v>355</v>
      </c>
      <c r="M44" s="100">
        <f t="shared" si="0"/>
        <v>2</v>
      </c>
      <c r="N44" s="100">
        <f t="shared" si="1"/>
        <v>2.700533309002493</v>
      </c>
      <c r="O44" s="100">
        <f t="shared" si="7"/>
        <v>48.140212418628906</v>
      </c>
      <c r="P44" s="167">
        <f t="shared" si="8"/>
        <v>35.01106357718466</v>
      </c>
      <c r="Q44" s="100">
        <f t="shared" si="18"/>
        <v>2.5600000000000023</v>
      </c>
      <c r="R44" s="107">
        <f t="shared" si="2"/>
        <v>0.7718309859154929</v>
      </c>
      <c r="S44" s="114">
        <f t="shared" si="9"/>
        <v>0.22411267605633803</v>
      </c>
      <c r="T44" s="116">
        <v>35</v>
      </c>
      <c r="U44" s="116">
        <v>12.29</v>
      </c>
      <c r="V44" s="113">
        <f t="shared" si="3"/>
        <v>4.315545714285714</v>
      </c>
      <c r="W44" s="116">
        <v>40</v>
      </c>
      <c r="X44" s="109">
        <f t="shared" si="10"/>
        <v>1.3154017857142857</v>
      </c>
      <c r="Y44" s="115">
        <f t="shared" si="19"/>
        <v>0.4981403212172443</v>
      </c>
      <c r="Z44" s="118"/>
      <c r="AA44" s="118">
        <v>54</v>
      </c>
      <c r="AB44" s="119">
        <v>54</v>
      </c>
      <c r="AC44" s="10"/>
      <c r="AD44" s="112">
        <f t="shared" si="11"/>
        <v>8.519120360133869</v>
      </c>
      <c r="AE44" s="116">
        <v>0.1</v>
      </c>
      <c r="AF44" s="116">
        <v>0.1</v>
      </c>
      <c r="AG44" s="116">
        <v>0.1</v>
      </c>
      <c r="AH44" s="116">
        <v>0.1</v>
      </c>
      <c r="AI44" s="116">
        <v>0.1</v>
      </c>
      <c r="AJ44" s="112">
        <f t="shared" si="4"/>
        <v>0.00010000000000000003</v>
      </c>
      <c r="AK44" s="116">
        <v>6</v>
      </c>
      <c r="AL44" s="100">
        <f t="shared" si="12"/>
        <v>0</v>
      </c>
      <c r="AM44" s="112">
        <f>IF(AJ44="","",((T44-(AG44*T44/U44))*2)+(AK44*2)+AJ44+AL44)</f>
        <v>81.43053124491456</v>
      </c>
      <c r="AN44" s="116">
        <v>0.7</v>
      </c>
      <c r="AO44" s="4">
        <f t="shared" si="20"/>
        <v>1.3076578520043693</v>
      </c>
      <c r="AP44" s="33">
        <f t="shared" si="14"/>
        <v>16.058569580878597</v>
      </c>
      <c r="AQ44" s="34">
        <f t="shared" si="5"/>
        <v>16.058569580878597</v>
      </c>
      <c r="AR44" s="21">
        <f t="shared" si="15"/>
        <v>1143.5286843819745</v>
      </c>
      <c r="AS44" s="21">
        <f t="shared" si="16"/>
        <v>494.25863040997444</v>
      </c>
      <c r="AU44" s="7">
        <f t="shared" si="17"/>
        <v>6.764090696398768</v>
      </c>
      <c r="AV44" s="173" t="s">
        <v>113</v>
      </c>
      <c r="AW44" s="105"/>
    </row>
    <row r="45" spans="2:47" ht="6.75" customHeight="1" thickBot="1">
      <c r="B45" s="163"/>
      <c r="P45" s="168"/>
      <c r="AU45"/>
    </row>
    <row r="46" spans="1:47" ht="15.75" thickTop="1">
      <c r="A46" s="1">
        <f>A44+1</f>
        <v>8</v>
      </c>
      <c r="B46" s="121"/>
      <c r="C46" s="122"/>
      <c r="D46" s="122"/>
      <c r="E46" s="122"/>
      <c r="F46" s="122"/>
      <c r="G46" s="122"/>
      <c r="H46" s="122"/>
      <c r="I46" s="122"/>
      <c r="J46" s="122"/>
      <c r="K46" s="122"/>
      <c r="L46" s="122"/>
      <c r="M46" s="123">
        <f t="shared" si="0"/>
        <v>0</v>
      </c>
      <c r="N46" s="123" t="e">
        <f>T46*((L46*263/(T46*AB46*AB46))^2)/(PI()*V46*0.8)</f>
        <v>#DIV/0!</v>
      </c>
      <c r="O46" s="123" t="e">
        <f>(((I46*1141*AN46)/(AO46+N46))^(1/3))*3.6</f>
        <v>#VALUE!</v>
      </c>
      <c r="P46" s="169">
        <f>IF(H46="","",IF(J46="2T",M46*0.72*O46/(I46*0.75*0.35),M46*0.72*O46/(I46*0.75*0.22)))</f>
      </c>
      <c r="Q46" s="123">
        <f t="shared" si="18"/>
        <v>0</v>
      </c>
      <c r="R46" s="124">
        <f t="shared" si="2"/>
      </c>
      <c r="S46" s="124" t="e">
        <f t="shared" si="9"/>
        <v>#DIV/0!</v>
      </c>
      <c r="T46" s="122"/>
      <c r="U46" s="122"/>
      <c r="V46" s="125">
        <f t="shared" si="3"/>
      </c>
      <c r="W46" s="122"/>
      <c r="X46" s="126">
        <f>IF(W46+L46+T46=0,"",207.5*L46/(T46*W46*W46))</f>
      </c>
      <c r="Y46" s="127" t="e">
        <f>IF(W46&gt;65,"-",207.5*L46/(T46*65*65))</f>
        <v>#DIV/0!</v>
      </c>
      <c r="Z46" s="128"/>
      <c r="AA46" s="128"/>
      <c r="AB46" s="129"/>
      <c r="AC46" s="130"/>
      <c r="AD46" s="131">
        <f t="shared" si="11"/>
      </c>
      <c r="AE46" s="122"/>
      <c r="AF46" s="122"/>
      <c r="AG46" s="122"/>
      <c r="AH46" s="132"/>
      <c r="AI46" s="133"/>
      <c r="AJ46" s="134">
        <f t="shared" si="4"/>
      </c>
      <c r="AK46" s="122"/>
      <c r="AL46" s="135">
        <f>IF(E46="T",1.5,IF(E46="C",1,IF(E46="R",0,"")))</f>
      </c>
      <c r="AM46" s="134">
        <f t="shared" si="13"/>
      </c>
      <c r="AN46" s="122"/>
      <c r="AO46" s="136">
        <f t="shared" si="20"/>
      </c>
      <c r="AP46" s="137">
        <f>IF(AO46="","",AO46*1000/AM46)</f>
      </c>
      <c r="AQ46" s="138">
        <f t="shared" si="5"/>
      </c>
      <c r="AR46" s="139">
        <f t="shared" si="15"/>
      </c>
      <c r="AS46" s="139">
        <f t="shared" si="16"/>
      </c>
      <c r="AT46" s="140"/>
      <c r="AU46" s="141" t="e">
        <f t="shared" si="17"/>
        <v>#VALUE!</v>
      </c>
    </row>
    <row r="47" spans="1:47" ht="15">
      <c r="A47" s="1">
        <f>A46+1</f>
        <v>9</v>
      </c>
      <c r="B47" s="142"/>
      <c r="C47" s="3"/>
      <c r="D47" s="3"/>
      <c r="E47" s="3"/>
      <c r="F47" s="3"/>
      <c r="G47" s="3"/>
      <c r="H47" s="3"/>
      <c r="I47" s="3"/>
      <c r="J47" s="3"/>
      <c r="K47" s="3"/>
      <c r="L47" s="3"/>
      <c r="M47" s="100">
        <f>IF(((L47-K47-(F47*G47))/0.72)&gt;H47,H47,((L47-K47-(F47*G47))/0.72))</f>
        <v>0</v>
      </c>
      <c r="N47" s="101" t="e">
        <f>T47*((L47*263/(T47*AB47*AB47))^2)/(PI()*V47*0.8)</f>
        <v>#DIV/0!</v>
      </c>
      <c r="O47" s="101" t="e">
        <f>(((I47*1141*AN47)/(AO47+N47))^(1/3))*3.6</f>
        <v>#VALUE!</v>
      </c>
      <c r="P47" s="166">
        <f>IF(H47="","",IF(J47="2T",M47*0.72*O47/(I47*0.75*0.35),M47*0.72*O47/(I47*0.75*0.22)))</f>
      </c>
      <c r="Q47" s="100">
        <f>IF((L47-(M47*0.72)-K47-(F47*G47))&lt;0,0,(L47-(M47*0.72)-K47-(F47*G47)))</f>
        <v>0</v>
      </c>
      <c r="R47" s="106">
        <f t="shared" si="2"/>
      </c>
      <c r="S47" s="106" t="e">
        <f>(L47-K47-(M47*0.72))/L47</f>
        <v>#DIV/0!</v>
      </c>
      <c r="T47" s="3"/>
      <c r="U47" s="3"/>
      <c r="V47" s="5">
        <f>IF(T47+U47=0,"",U47*U47/T47)</f>
      </c>
      <c r="W47" s="3"/>
      <c r="X47" s="61">
        <f>IF(W47+L47+T47=0,"",207.5*L47/(T47*W47*W47))</f>
      </c>
      <c r="Y47" s="62" t="e">
        <f>IF(W47&gt;65,"-",207.5*L47/(T47*65*65))</f>
        <v>#DIV/0!</v>
      </c>
      <c r="Z47" s="11"/>
      <c r="AA47" s="11"/>
      <c r="AB47" s="22"/>
      <c r="AC47" s="10"/>
      <c r="AD47" s="7">
        <f>IF(AO47="","",0.5*(PI()*V47*0.8*T47/AO47)^0.5)</f>
      </c>
      <c r="AE47" s="3"/>
      <c r="AF47" s="3"/>
      <c r="AG47" s="3"/>
      <c r="AH47" s="17"/>
      <c r="AI47" s="18"/>
      <c r="AJ47" s="16">
        <f>IF(AE47*AF47*AG47*AH47*AI47=0,"",AE47*AH47*AI47*(AF47+AG47)/2)</f>
      </c>
      <c r="AK47" s="3"/>
      <c r="AL47" s="64">
        <f>IF(E47="T",1.5,IF(E47="C",1,IF(E47="R",0,"")))</f>
      </c>
      <c r="AM47" s="16">
        <f>IF(AJ47="","",((T47-(AG47*T47/U47))*2)+(AK47*2)+AJ47+AL47)</f>
      </c>
      <c r="AN47" s="3"/>
      <c r="AO47" s="4">
        <f>IF(AN47=0,"",(56025*I47*AN47/(AB47^3))-(T47*((207.5*L47/(T47*AB47*AB47))^2)/(PI()*V47*0.8)))</f>
      </c>
      <c r="AP47" s="33">
        <f>IF(AO47="","",AO47*1000/AM47)</f>
      </c>
      <c r="AQ47" s="120">
        <f t="shared" si="5"/>
      </c>
      <c r="AR47" s="21">
        <f>IF(AO47="","",(AO47^0.5)*1000)</f>
      </c>
      <c r="AS47" s="21">
        <f>IF(AM47="","",((0.003*AM47)^0.5)*1000)</f>
      </c>
      <c r="AT47" s="97"/>
      <c r="AU47" s="143" t="e">
        <f>(0.5*1.225*(AB47/3.6)^3*((AM47*0.003)+(T47*((207.5*L47/(T47*AB47*AB47))^2)/(PI()*V47*0.8))))/(735.5*0.8)</f>
        <v>#VALUE!</v>
      </c>
    </row>
    <row r="48" spans="1:47" ht="15">
      <c r="A48" s="1">
        <f>A47+1</f>
        <v>10</v>
      </c>
      <c r="B48" s="142"/>
      <c r="C48" s="3"/>
      <c r="D48" s="3"/>
      <c r="E48" s="3"/>
      <c r="F48" s="3"/>
      <c r="G48" s="3"/>
      <c r="H48" s="3"/>
      <c r="I48" s="3"/>
      <c r="J48" s="3"/>
      <c r="K48" s="3"/>
      <c r="L48" s="3"/>
      <c r="M48" s="100">
        <f>IF(((L48-K48-(F48*G48))/0.72)&gt;H48,H48,((L48-K48-(F48*G48))/0.72))</f>
        <v>0</v>
      </c>
      <c r="N48" s="101" t="e">
        <f>T48*((L48*263/(T48*AB48*AB48))^2)/(PI()*V48*0.8)</f>
        <v>#DIV/0!</v>
      </c>
      <c r="O48" s="101" t="e">
        <f>(((I48*1141*AN48)/(AO48+N48))^(1/3))*3.6</f>
        <v>#VALUE!</v>
      </c>
      <c r="P48" s="166">
        <f>IF(H48="","",IF(J48="2T",M48*0.72*O48/(I48*0.75*0.35),M48*0.72*O48/(I48*0.75*0.22)))</f>
      </c>
      <c r="Q48" s="100">
        <f>IF((L48-(M48*0.72)-K48-(F48*G48))&lt;0,0,(L48-(M48*0.72)-K48-(F48*G48)))</f>
        <v>0</v>
      </c>
      <c r="R48" s="106">
        <f t="shared" si="2"/>
      </c>
      <c r="S48" s="106" t="e">
        <f>(L48-K48-(M48*0.72))/L48</f>
        <v>#DIV/0!</v>
      </c>
      <c r="T48" s="3"/>
      <c r="U48" s="3"/>
      <c r="V48" s="5">
        <f>IF(T48+U48=0,"",U48*U48/T48)</f>
      </c>
      <c r="W48" s="3"/>
      <c r="X48" s="61">
        <f>IF(W48+L48+T48=0,"",207.5*L48/(T48*W48*W48))</f>
      </c>
      <c r="Y48" s="62" t="e">
        <f>IF(W48&gt;65,"-",207.5*L48/(T48*65*65))</f>
        <v>#DIV/0!</v>
      </c>
      <c r="Z48" s="11"/>
      <c r="AA48" s="11"/>
      <c r="AB48" s="22"/>
      <c r="AC48" s="10"/>
      <c r="AD48" s="7">
        <f>IF(AO48="","",0.5*(PI()*V48*0.8*T48/AO48)^0.5)</f>
      </c>
      <c r="AE48" s="3"/>
      <c r="AF48" s="3"/>
      <c r="AG48" s="3"/>
      <c r="AH48" s="17"/>
      <c r="AI48" s="18"/>
      <c r="AJ48" s="16">
        <f>IF(AE48*AF48*AG48*AH48*AI48=0,"",AE48*AH48*AI48*(AF48+AG48)/2)</f>
      </c>
      <c r="AK48" s="3"/>
      <c r="AL48" s="64">
        <f>IF(E48="T",1.5,IF(E48="C",1,IF(E48="R",0,"")))</f>
      </c>
      <c r="AM48" s="16">
        <f>IF(AJ48="","",((T48-(AG48*T48/U48))*2)+(AK48*2)+AJ48+AL48)</f>
      </c>
      <c r="AN48" s="3"/>
      <c r="AO48" s="4">
        <f>IF(AN48=0,"",(56025*I48*AN48/(AB48^3))-(T48*((207.5*L48/(T48*AB48*AB48))^2)/(PI()*V48*0.8)))</f>
      </c>
      <c r="AP48" s="33">
        <f>IF(AO48="","",AO48*1000/AM48)</f>
      </c>
      <c r="AQ48" s="120">
        <f t="shared" si="5"/>
      </c>
      <c r="AR48" s="21">
        <f>IF(AO48="","",(AO48^0.5)*1000)</f>
      </c>
      <c r="AS48" s="21">
        <f>IF(AM48="","",((0.003*AM48)^0.5)*1000)</f>
      </c>
      <c r="AT48" s="97"/>
      <c r="AU48" s="143" t="e">
        <f>(0.5*1.225*(AB48/3.6)^3*((AM48*0.003)+(T48*((207.5*L48/(T48*AB48*AB48))^2)/(PI()*V48*0.8))))/(735.5*0.8)</f>
        <v>#VALUE!</v>
      </c>
    </row>
    <row r="49" spans="1:47" ht="15">
      <c r="A49" s="1">
        <f>A48+1</f>
        <v>11</v>
      </c>
      <c r="B49" s="142"/>
      <c r="C49" s="3"/>
      <c r="D49" s="3"/>
      <c r="E49" s="3"/>
      <c r="F49" s="3"/>
      <c r="G49" s="3"/>
      <c r="H49" s="3"/>
      <c r="I49" s="3"/>
      <c r="J49" s="3"/>
      <c r="K49" s="3"/>
      <c r="L49" s="3"/>
      <c r="M49" s="100">
        <f>IF(((L49-K49-(F49*G49))/0.72)&gt;H49,H49,((L49-K49-(F49*G49))/0.72))</f>
        <v>0</v>
      </c>
      <c r="N49" s="101" t="e">
        <f>T49*((L49*263/(T49*AB49*AB49))^2)/(PI()*V49*0.8)</f>
        <v>#DIV/0!</v>
      </c>
      <c r="O49" s="101" t="e">
        <f>(((I49*1141*AN49)/(AO49+N49))^(1/3))*3.6</f>
        <v>#VALUE!</v>
      </c>
      <c r="P49" s="166">
        <f>IF(H49="","",IF(J49="2T",M49*0.72*O49/(I49*0.75*0.35),M49*0.72*O49/(I49*0.75*0.22)))</f>
      </c>
      <c r="Q49" s="100">
        <f>IF((L49-(M49*0.72)-K49-(F49*G49))&lt;0,0,(L49-(M49*0.72)-K49-(F49*G49)))</f>
        <v>0</v>
      </c>
      <c r="R49" s="106">
        <f t="shared" si="2"/>
      </c>
      <c r="S49" s="106" t="e">
        <f>(L49-K49-(M49*0.72))/L49</f>
        <v>#DIV/0!</v>
      </c>
      <c r="T49" s="3"/>
      <c r="U49" s="3"/>
      <c r="V49" s="5">
        <f>IF(T49+U49=0,"",U49*U49/T49)</f>
      </c>
      <c r="W49" s="3"/>
      <c r="X49" s="61">
        <f>IF(W49+L49+T49=0,"",207.5*L49/(T49*W49*W49))</f>
      </c>
      <c r="Y49" s="62" t="e">
        <f>IF(W49&gt;65,"-",207.5*L49/(T49*65*65))</f>
        <v>#DIV/0!</v>
      </c>
      <c r="Z49" s="11"/>
      <c r="AA49" s="11"/>
      <c r="AB49" s="22"/>
      <c r="AC49" s="10"/>
      <c r="AD49" s="7">
        <f>IF(AO49="","",0.5*(PI()*V49*0.8*T49/AO49)^0.5)</f>
      </c>
      <c r="AE49" s="3"/>
      <c r="AF49" s="3"/>
      <c r="AG49" s="3"/>
      <c r="AH49" s="17"/>
      <c r="AI49" s="18"/>
      <c r="AJ49" s="16">
        <f>IF(AE49*AF49*AG49*AH49*AI49=0,"",AE49*AH49*AI49*(AF49+AG49)/2)</f>
      </c>
      <c r="AK49" s="3"/>
      <c r="AL49" s="64">
        <f>IF(E49="T",1.5,IF(E49="C",1,IF(E49="R",0,"")))</f>
      </c>
      <c r="AM49" s="16">
        <f>IF(AJ49="","",((T49-(AG49*T49/U49))*2)+(AK49*2)+AJ49+AL49)</f>
      </c>
      <c r="AN49" s="3"/>
      <c r="AO49" s="4">
        <f>IF(AN49=0,"",(56025*I49*AN49/(AB49^3))-(T49*((207.5*L49/(T49*AB49*AB49))^2)/(PI()*V49*0.8)))</f>
      </c>
      <c r="AP49" s="33">
        <f>IF(AO49="","",AO49*1000/AM49)</f>
      </c>
      <c r="AQ49" s="120">
        <f t="shared" si="5"/>
      </c>
      <c r="AR49" s="21">
        <f>IF(AO49="","",(AO49^0.5)*1000)</f>
      </c>
      <c r="AS49" s="21">
        <f>IF(AM49="","",((0.003*AM49)^0.5)*1000)</f>
      </c>
      <c r="AT49" s="97"/>
      <c r="AU49" s="143" t="e">
        <f>(0.5*1.225*(AB49/3.6)^3*((AM49*0.003)+(T49*((207.5*L49/(T49*AB49*AB49))^2)/(PI()*V49*0.8))))/(735.5*0.8)</f>
        <v>#VALUE!</v>
      </c>
    </row>
    <row r="50" spans="1:47" ht="15.75" thickBot="1">
      <c r="A50" s="1">
        <f>A49+1</f>
        <v>12</v>
      </c>
      <c r="B50" s="144"/>
      <c r="C50" s="145"/>
      <c r="D50" s="145"/>
      <c r="E50" s="145"/>
      <c r="F50" s="145"/>
      <c r="G50" s="145"/>
      <c r="H50" s="145"/>
      <c r="I50" s="145"/>
      <c r="J50" s="145"/>
      <c r="K50" s="145"/>
      <c r="L50" s="145"/>
      <c r="M50" s="146">
        <f t="shared" si="0"/>
        <v>0</v>
      </c>
      <c r="N50" s="146" t="e">
        <f>T50*((L50*263/(T50*AB50*AB50))^2)/(PI()*V50*0.8)</f>
        <v>#DIV/0!</v>
      </c>
      <c r="O50" s="146" t="e">
        <f>(((I50*1141*AN50)/(AO50+N50))^(1/3))*3.6</f>
        <v>#VALUE!</v>
      </c>
      <c r="P50" s="170">
        <f>IF(H50="","",IF(J50="2T",M50*0.72*O50/(I50*0.75*0.35),M50*0.72*O50/(I50*0.75*0.22)))</f>
      </c>
      <c r="Q50" s="146">
        <f t="shared" si="18"/>
        <v>0</v>
      </c>
      <c r="R50" s="147">
        <f t="shared" si="2"/>
      </c>
      <c r="S50" s="147" t="e">
        <f t="shared" si="9"/>
        <v>#DIV/0!</v>
      </c>
      <c r="T50" s="145"/>
      <c r="U50" s="145"/>
      <c r="V50" s="148">
        <f>IF(T50+U50=0,"",U50*U50/T50)</f>
      </c>
      <c r="W50" s="145"/>
      <c r="X50" s="149">
        <f>IF(W50+L50+T50=0,"",207.5*L50/(T50*W50*W50))</f>
      </c>
      <c r="Y50" s="150" t="e">
        <f t="shared" si="19"/>
        <v>#DIV/0!</v>
      </c>
      <c r="Z50" s="151"/>
      <c r="AA50" s="151"/>
      <c r="AB50" s="152"/>
      <c r="AC50" s="153"/>
      <c r="AD50" s="154">
        <f t="shared" si="11"/>
      </c>
      <c r="AE50" s="145"/>
      <c r="AF50" s="145"/>
      <c r="AG50" s="145"/>
      <c r="AH50" s="155"/>
      <c r="AI50" s="155"/>
      <c r="AJ50" s="154">
        <f t="shared" si="4"/>
      </c>
      <c r="AK50" s="145"/>
      <c r="AL50" s="156">
        <f>IF(E50="T",1.5,IF(E50="C",1,IF(E50="R",0,"")))</f>
      </c>
      <c r="AM50" s="154">
        <f t="shared" si="13"/>
      </c>
      <c r="AN50" s="145"/>
      <c r="AO50" s="157">
        <f t="shared" si="20"/>
      </c>
      <c r="AP50" s="158">
        <f>IF(AO50="","",AO50*1000/AM50)</f>
      </c>
      <c r="AQ50" s="159">
        <f t="shared" si="5"/>
      </c>
      <c r="AR50" s="160">
        <f>IF(AO50="","",(AO50^0.5)*1000)</f>
      </c>
      <c r="AS50" s="160">
        <f>IF(AM50="","",((0.003*AM50)^0.5)*1000)</f>
      </c>
      <c r="AT50" s="161"/>
      <c r="AU50" s="162" t="e">
        <f t="shared" si="17"/>
        <v>#VALUE!</v>
      </c>
    </row>
    <row r="51" ht="15.75" thickTop="1">
      <c r="S51" s="104" t="s">
        <v>84</v>
      </c>
    </row>
    <row r="52" spans="5:42" ht="15">
      <c r="E52" s="65"/>
      <c r="R52" s="1"/>
      <c r="S52" s="1"/>
      <c r="U52" s="74"/>
      <c r="V52" s="75"/>
      <c r="AP52" s="1"/>
    </row>
    <row r="53" spans="18:42" ht="15.75" thickBot="1">
      <c r="R53" s="1"/>
      <c r="S53" s="1"/>
      <c r="U53" s="74"/>
      <c r="V53" s="75"/>
      <c r="AP53" s="1"/>
    </row>
    <row r="54" spans="8:43" ht="15">
      <c r="H54" s="66" t="s">
        <v>94</v>
      </c>
      <c r="I54" s="67"/>
      <c r="J54" s="67"/>
      <c r="K54" s="67"/>
      <c r="L54" s="67"/>
      <c r="M54" s="67"/>
      <c r="N54" s="67"/>
      <c r="O54" s="67"/>
      <c r="P54" s="68"/>
      <c r="R54" s="49" t="s">
        <v>86</v>
      </c>
      <c r="S54" s="50"/>
      <c r="U54" s="74"/>
      <c r="V54" s="75"/>
      <c r="AA54" s="37" t="s">
        <v>7</v>
      </c>
      <c r="AB54" s="38"/>
      <c r="AC54" s="38"/>
      <c r="AD54" s="38"/>
      <c r="AE54" s="38"/>
      <c r="AF54" s="38"/>
      <c r="AG54" s="38"/>
      <c r="AH54" s="39"/>
      <c r="AO54" s="79" t="s">
        <v>86</v>
      </c>
      <c r="AP54" s="80"/>
      <c r="AQ54" s="81"/>
    </row>
    <row r="55" spans="8:43" ht="15.75" thickBot="1">
      <c r="H55" s="69" t="s">
        <v>95</v>
      </c>
      <c r="I55" s="70"/>
      <c r="J55" s="70"/>
      <c r="K55" s="71"/>
      <c r="L55" s="71"/>
      <c r="M55" s="71"/>
      <c r="N55" s="71"/>
      <c r="O55" s="71"/>
      <c r="P55" s="72"/>
      <c r="R55" s="51" t="s">
        <v>75</v>
      </c>
      <c r="S55" s="52"/>
      <c r="U55" s="74"/>
      <c r="V55" s="75"/>
      <c r="AA55" s="40" t="s">
        <v>8</v>
      </c>
      <c r="AB55" s="41"/>
      <c r="AC55" s="41"/>
      <c r="AD55" s="41"/>
      <c r="AE55" s="41"/>
      <c r="AF55" s="41"/>
      <c r="AG55" s="41"/>
      <c r="AH55" s="42"/>
      <c r="AO55" s="82" t="s">
        <v>1</v>
      </c>
      <c r="AP55" s="77"/>
      <c r="AQ55" s="83"/>
    </row>
    <row r="56" spans="18:43" ht="15">
      <c r="R56" s="53" t="s">
        <v>76</v>
      </c>
      <c r="S56" s="54"/>
      <c r="U56" s="74"/>
      <c r="V56" s="75"/>
      <c r="AO56" s="84" t="s">
        <v>133</v>
      </c>
      <c r="AP56" s="78"/>
      <c r="AQ56" s="85"/>
    </row>
    <row r="57" spans="18:43" ht="15.75" thickBot="1">
      <c r="R57" s="55" t="s">
        <v>77</v>
      </c>
      <c r="S57" s="56"/>
      <c r="U57" s="74"/>
      <c r="V57" s="75"/>
      <c r="AO57" s="86" t="s">
        <v>0</v>
      </c>
      <c r="AP57" s="87"/>
      <c r="AQ57" s="88"/>
    </row>
    <row r="58" spans="21:37" ht="15">
      <c r="U58" s="74"/>
      <c r="V58" s="43" t="s">
        <v>112</v>
      </c>
      <c r="W58" s="44"/>
      <c r="X58" s="44"/>
      <c r="Y58" s="44"/>
      <c r="Z58" s="44"/>
      <c r="AA58" s="44"/>
      <c r="AB58" s="44"/>
      <c r="AC58" s="44"/>
      <c r="AD58" s="44"/>
      <c r="AE58" s="44"/>
      <c r="AF58" s="44"/>
      <c r="AG58" s="44"/>
      <c r="AH58" s="44"/>
      <c r="AI58" s="44"/>
      <c r="AJ58" s="44"/>
      <c r="AK58" s="45"/>
    </row>
    <row r="59" spans="22:37" ht="15">
      <c r="V59" s="46" t="s">
        <v>115</v>
      </c>
      <c r="W59" s="35"/>
      <c r="X59" s="35"/>
      <c r="Y59" s="35"/>
      <c r="Z59" s="35"/>
      <c r="AA59" s="35"/>
      <c r="AB59" s="35"/>
      <c r="AC59" s="35"/>
      <c r="AD59" s="35"/>
      <c r="AE59" s="35"/>
      <c r="AF59" s="35"/>
      <c r="AG59" s="35"/>
      <c r="AH59" s="35"/>
      <c r="AI59" s="35"/>
      <c r="AJ59" s="35"/>
      <c r="AK59" s="47"/>
    </row>
    <row r="60" spans="22:37" ht="15">
      <c r="V60" s="60" t="s">
        <v>116</v>
      </c>
      <c r="W60" s="36"/>
      <c r="X60" s="36"/>
      <c r="Y60" s="36"/>
      <c r="Z60" s="36"/>
      <c r="AA60" s="36"/>
      <c r="AB60" s="36"/>
      <c r="AC60" s="36"/>
      <c r="AD60" s="36"/>
      <c r="AE60" s="36"/>
      <c r="AF60" s="36"/>
      <c r="AG60" s="36"/>
      <c r="AH60" s="36"/>
      <c r="AI60" s="36"/>
      <c r="AJ60" s="36"/>
      <c r="AK60" s="48"/>
    </row>
    <row r="61" spans="22:37" ht="15.75" thickBot="1">
      <c r="V61" s="57" t="s">
        <v>120</v>
      </c>
      <c r="W61" s="58"/>
      <c r="X61" s="58"/>
      <c r="Y61" s="58"/>
      <c r="Z61" s="58"/>
      <c r="AA61" s="58"/>
      <c r="AB61" s="58"/>
      <c r="AC61" s="58"/>
      <c r="AD61" s="58"/>
      <c r="AE61" s="58"/>
      <c r="AF61" s="58"/>
      <c r="AG61" s="58"/>
      <c r="AH61" s="58"/>
      <c r="AI61" s="58"/>
      <c r="AJ61" s="58"/>
      <c r="AK61" s="59"/>
    </row>
    <row r="62" ht="15"/>
    <row r="63" ht="15"/>
    <row r="64" ht="15">
      <c r="E64" s="75"/>
    </row>
    <row r="65" ht="15">
      <c r="E65" s="75"/>
    </row>
    <row r="66" ht="15"/>
    <row r="67" ht="15"/>
    <row r="68" ht="15"/>
    <row r="69" ht="15"/>
    <row r="70" ht="15"/>
    <row r="71" ht="15"/>
    <row r="72" ht="15"/>
    <row r="82" ht="15">
      <c r="B82" s="105"/>
    </row>
    <row r="100" ht="15">
      <c r="Z100" s="171" t="s">
        <v>39</v>
      </c>
    </row>
  </sheetData>
  <sheetProtection password="EBD9" sheet="1" objects="1" scenarios="1"/>
  <mergeCells count="14">
    <mergeCell ref="C36:D37"/>
    <mergeCell ref="E36:E37"/>
    <mergeCell ref="J36:J37"/>
    <mergeCell ref="B6:J6"/>
    <mergeCell ref="AM6:AW6"/>
    <mergeCell ref="V6:AC6"/>
    <mergeCell ref="AD6:AK6"/>
    <mergeCell ref="K6:U6"/>
    <mergeCell ref="K35:L35"/>
    <mergeCell ref="AR35:AS35"/>
    <mergeCell ref="AA35:AB35"/>
    <mergeCell ref="R36:S36"/>
    <mergeCell ref="AE35:AI35"/>
    <mergeCell ref="AN36:AN37"/>
  </mergeCells>
  <conditionalFormatting sqref="AQ38:AQ44 AQ46:AQ50">
    <cfRule type="cellIs" priority="1" dxfId="0" operator="lessThan" stopIfTrue="1">
      <formula>3</formula>
    </cfRule>
  </conditionalFormatting>
  <conditionalFormatting sqref="Y38:Y44 Y46:Y50">
    <cfRule type="cellIs" priority="2" dxfId="1" operator="between" stopIfTrue="1">
      <formula>2.5</formula>
      <formula>1000</formula>
    </cfRule>
    <cfRule type="cellIs" priority="3" dxfId="2" operator="between" stopIfTrue="1">
      <formula>2.1</formula>
      <formula>2.5</formula>
    </cfRule>
    <cfRule type="cellIs" priority="4" dxfId="3" operator="between" stopIfTrue="1">
      <formula>1.9</formula>
      <formula>2.1</formula>
    </cfRule>
  </conditionalFormatting>
  <conditionalFormatting sqref="J38:J44 J46:J50">
    <cfRule type="cellIs" priority="5" dxfId="4" operator="equal" stopIfTrue="1">
      <formula>"2T"</formula>
    </cfRule>
  </conditionalFormatting>
  <conditionalFormatting sqref="S38:S44 S46:S50">
    <cfRule type="cellIs" priority="6" dxfId="5" operator="lessThan" stopIfTrue="1">
      <formula>0.35</formula>
    </cfRule>
    <cfRule type="cellIs" priority="7" dxfId="6" operator="between" stopIfTrue="1">
      <formula>0.35</formula>
      <formula>0.4</formula>
    </cfRule>
    <cfRule type="cellIs" priority="8" dxfId="7" operator="between" stopIfTrue="1">
      <formula>0.4</formula>
      <formula>0.45</formula>
    </cfRule>
  </conditionalFormatting>
  <conditionalFormatting sqref="M46:O50 M38:P44">
    <cfRule type="cellIs" priority="9" dxfId="8" operator="equal" stopIfTrue="1">
      <formula>0</formula>
    </cfRule>
    <cfRule type="cellIs" priority="10" dxfId="9" operator="between" stopIfTrue="1">
      <formula>IF(J38="2T",0.35*I38*0.25/0.72,0.22*I38*0.25/0.72)</formula>
      <formula>IF(J38="2T",0.35*I38*0.75/0.72,0.22*I38*0.75/0.72)</formula>
    </cfRule>
    <cfRule type="cellIs" priority="11" dxfId="10" operator="between" stopIfTrue="1">
      <formula>0.00001</formula>
      <formula>IF(J38="2T",0.35*I38*0.5/0.72,0.22*I38*0.5/0.72)</formula>
    </cfRule>
  </conditionalFormatting>
  <conditionalFormatting sqref="AC38:AC44">
    <cfRule type="cellIs" priority="12" dxfId="11" operator="equal" stopIfTrue="1">
      <formula>0</formula>
    </cfRule>
    <cfRule type="cellIs" priority="13" dxfId="9" operator="between" stopIfTrue="1">
      <formula>AB38*1.05</formula>
      <formula>AB38*1.15</formula>
    </cfRule>
    <cfRule type="cellIs" priority="14" dxfId="12" operator="between" stopIfTrue="1">
      <formula>AB38*1.05</formula>
      <formula>AB38*0.0001</formula>
    </cfRule>
  </conditionalFormatting>
  <conditionalFormatting sqref="AC46:AC50">
    <cfRule type="cellIs" priority="15" dxfId="13" operator="equal" stopIfTrue="1">
      <formula>0</formula>
    </cfRule>
    <cfRule type="cellIs" priority="16" dxfId="9" operator="between" stopIfTrue="1">
      <formula>AB46*1.05</formula>
      <formula>AB46*1.15</formula>
    </cfRule>
    <cfRule type="cellIs" priority="17" dxfId="12" operator="between" stopIfTrue="1">
      <formula>AB46*1.05</formula>
      <formula>AB46*0.0001</formula>
    </cfRule>
  </conditionalFormatting>
  <conditionalFormatting sqref="AP46:AP50 AP38:AP44">
    <cfRule type="cellIs" priority="18" dxfId="7" operator="between" stopIfTrue="1">
      <formula>4.8</formula>
      <formula>6</formula>
    </cfRule>
    <cfRule type="cellIs" priority="19" dxfId="6" operator="between" stopIfTrue="1">
      <formula>6</formula>
      <formula>8</formula>
    </cfRule>
    <cfRule type="cellIs" priority="20" dxfId="5" operator="between" stopIfTrue="1">
      <formula>8</formula>
      <formula>10000</formula>
    </cfRule>
  </conditionalFormatting>
  <conditionalFormatting sqref="R46:R50">
    <cfRule type="cellIs" priority="21" dxfId="7" operator="between" stopIfTrue="1">
      <formula>0.50001</formula>
      <formula>0.55</formula>
    </cfRule>
    <cfRule type="cellIs" priority="22" dxfId="6" operator="between" stopIfTrue="1">
      <formula>0.55</formula>
      <formula>0.6</formula>
    </cfRule>
    <cfRule type="cellIs" priority="23" dxfId="5" operator="between" stopIfTrue="1">
      <formula>0.6</formula>
      <formula>2</formula>
    </cfRule>
  </conditionalFormatting>
  <conditionalFormatting sqref="R38:R44">
    <cfRule type="cellIs" priority="24" dxfId="7" operator="between" stopIfTrue="1">
      <formula>0.50001</formula>
      <formula>0.55</formula>
    </cfRule>
    <cfRule type="cellIs" priority="25" dxfId="6" operator="between" stopIfTrue="1">
      <formula>0.55</formula>
      <formula>0.6</formula>
    </cfRule>
    <cfRule type="cellIs" priority="26" dxfId="5" operator="greaterThan" stopIfTrue="1">
      <formula>0.6</formula>
    </cfRule>
  </conditionalFormatting>
  <conditionalFormatting sqref="X46:X50 X38:X44">
    <cfRule type="cellIs" priority="27" dxfId="3" operator="between" stopIfTrue="1">
      <formula>1.9</formula>
      <formula>2.1</formula>
    </cfRule>
    <cfRule type="cellIs" priority="28" dxfId="2" operator="between" stopIfTrue="1">
      <formula>2.1</formula>
      <formula>2.5</formula>
    </cfRule>
    <cfRule type="cellIs" priority="29" dxfId="14" operator="between" stopIfTrue="1">
      <formula>2.5</formula>
      <formula>10000</formula>
    </cfRule>
  </conditionalFormatting>
  <conditionalFormatting sqref="V6:AM6">
    <cfRule type="expression" priority="30" dxfId="15" stopIfTrue="1">
      <formula>$A$1="mo"</formula>
    </cfRule>
  </conditionalFormatting>
  <conditionalFormatting sqref="K6:U6">
    <cfRule type="expression" priority="31" dxfId="15" stopIfTrue="1">
      <formula>$A$1="mo"</formula>
    </cfRule>
  </conditionalFormatting>
  <conditionalFormatting sqref="B6:J6">
    <cfRule type="expression" priority="32" dxfId="15" stopIfTrue="1">
      <formula>$A$1="mo"</formula>
    </cfRule>
    <cfRule type="expression" priority="33" dxfId="16" stopIfTrue="1">
      <formula>$A$1=""</formula>
    </cfRule>
  </conditionalFormatting>
  <printOptions/>
  <pageMargins left="0.31496062992125984" right="0.2362204724409449" top="0.86" bottom="0.2362204724409449" header="0.2755905511811024" footer="0.2362204724409449"/>
  <pageSetup fitToHeight="0" fitToWidth="1" orientation="portrait" pageOrder="overThenDown" paperSize="9" scale="36"/>
  <drawing r:id="rId1"/>
</worksheet>
</file>

<file path=xl/worksheets/sheet2.xml><?xml version="1.0" encoding="utf-8"?>
<worksheet xmlns="http://schemas.openxmlformats.org/spreadsheetml/2006/main" xmlns:r="http://schemas.openxmlformats.org/officeDocument/2006/relationships">
  <dimension ref="D14:J16"/>
  <sheetViews>
    <sheetView showGridLines="0" showRowColHeaders="0" workbookViewId="0" topLeftCell="A1">
      <selection activeCell="K17" sqref="K17"/>
    </sheetView>
  </sheetViews>
  <sheetFormatPr defaultColWidth="11.5546875" defaultRowHeight="15"/>
  <sheetData>
    <row r="13" ht="15.75" thickBot="1"/>
    <row r="14" spans="4:10" ht="15.75" thickBot="1">
      <c r="D14" s="181" t="s">
        <v>109</v>
      </c>
      <c r="E14" s="182"/>
      <c r="F14" s="182"/>
      <c r="G14" s="183" t="s">
        <v>117</v>
      </c>
      <c r="H14" s="193">
        <v>0.3</v>
      </c>
      <c r="I14" s="179" t="s">
        <v>107</v>
      </c>
      <c r="J14" s="180">
        <f>(0.2526*H15*H15)-(1.29*H15)+1.57</f>
        <v>0.5326</v>
      </c>
    </row>
    <row r="15" spans="4:10" ht="15">
      <c r="D15" s="184"/>
      <c r="E15" s="185"/>
      <c r="F15" s="185"/>
      <c r="G15" s="186" t="s">
        <v>118</v>
      </c>
      <c r="H15" s="194">
        <v>1</v>
      </c>
      <c r="I15" s="179" t="s">
        <v>108</v>
      </c>
      <c r="J15" s="180">
        <f>(-0.2526)+(1.29*H15)+0.526</f>
        <v>1.5634000000000001</v>
      </c>
    </row>
    <row r="16" spans="4:8" ht="18" thickBot="1">
      <c r="D16" s="187"/>
      <c r="E16" s="188"/>
      <c r="F16" s="188"/>
      <c r="G16" s="189" t="s">
        <v>119</v>
      </c>
      <c r="H16" s="195">
        <f>(J14*H14)+J15</f>
        <v>1.7231800000000002</v>
      </c>
    </row>
  </sheetData>
  <sheetProtection password="EBD9" sheet="1" objects="1" scenarios="1"/>
  <printOptions/>
  <pageMargins left="0.75" right="0.75" top="1" bottom="1" header="0.4921259845" footer="0.4921259845"/>
  <pageSetup orientation="portrait" paperSize="9"/>
  <drawing r:id="rId3"/>
  <legacyDrawing r:id="rId2"/>
  <oleObjects>
    <oleObject progId="Word.Document.8" shapeId="294798" r:id="rId1"/>
  </oleObjects>
</worksheet>
</file>

<file path=xl/worksheets/sheet3.xml><?xml version="1.0" encoding="utf-8"?>
<worksheet xmlns="http://schemas.openxmlformats.org/spreadsheetml/2006/main" xmlns:r="http://schemas.openxmlformats.org/officeDocument/2006/relationships">
  <dimension ref="E13:I14"/>
  <sheetViews>
    <sheetView showGridLines="0" showRowColHeaders="0" workbookViewId="0" topLeftCell="A1">
      <selection activeCell="H53" sqref="H53"/>
    </sheetView>
  </sheetViews>
  <sheetFormatPr defaultColWidth="11.5546875" defaultRowHeight="15"/>
  <sheetData>
    <row r="12" ht="15.75" thickBot="1"/>
    <row r="13" spans="5:9" ht="15.75" thickBot="1">
      <c r="E13" s="181" t="s">
        <v>109</v>
      </c>
      <c r="F13" s="182"/>
      <c r="G13" s="182"/>
      <c r="H13" s="183" t="s">
        <v>111</v>
      </c>
      <c r="I13" s="191">
        <v>0.5</v>
      </c>
    </row>
    <row r="14" spans="5:9" ht="15.75" thickBot="1">
      <c r="E14" s="187"/>
      <c r="F14" s="188"/>
      <c r="G14" s="188"/>
      <c r="H14" s="190" t="s">
        <v>110</v>
      </c>
      <c r="I14" s="192">
        <f>1+(0.273*I13)</f>
        <v>1.1365</v>
      </c>
    </row>
  </sheetData>
  <sheetProtection password="EBD9" sheet="1" objects="1" scenarios="1"/>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Association INTER-ACTION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Michaël OFFERLIN</dc:creator>
  <cp:keywords/>
  <dc:description/>
  <cp:lastModifiedBy>Michaël OFFERLIN</cp:lastModifiedBy>
  <cp:lastPrinted>2005-09-13T03:25:09Z</cp:lastPrinted>
  <dcterms:created xsi:type="dcterms:W3CDTF">2005-08-10T14:29:30Z</dcterms:created>
  <dcterms:modified xsi:type="dcterms:W3CDTF">2006-08-09T20:04:17Z</dcterms:modified>
  <cp:category/>
  <cp:version/>
  <cp:contentType/>
  <cp:contentStatus/>
</cp:coreProperties>
</file>